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milygartland/Desktop/WPB 22/"/>
    </mc:Choice>
  </mc:AlternateContent>
  <xr:revisionPtr revIDLastSave="0" documentId="13_ncr:1_{AE11BF5A-6FEB-EC40-8434-E5A398EEFD3A}" xr6:coauthVersionLast="47" xr6:coauthVersionMax="47" xr10:uidLastSave="{00000000-0000-0000-0000-000000000000}"/>
  <workbookProtection workbookAlgorithmName="SHA-512" workbookHashValue="TrYOnZcf9JMtvDHtM+Ip+bILk3anDgvgAKHVOHtXEltySio7IUZ6sPEfPKXAVVfNWwUG02oRgMaqrB2t+lGyAA==" workbookSaltValue="CZ/RmWXGqPneFMvSMx1Flg==" workbookSpinCount="100000" lockStructure="1"/>
  <bookViews>
    <workbookView xWindow="0" yWindow="500" windowWidth="28800" windowHeight="17500" tabRatio="712" xr2:uid="{00000000-000D-0000-FFFF-FFFF00000000}"/>
  </bookViews>
  <sheets>
    <sheet name="Metadata and Error Checks" sheetId="20" r:id="rId1"/>
    <sheet name="Budget Template" sheetId="19" r:id="rId2"/>
    <sheet name="Validation Formulas" sheetId="31" state="hidden" r:id="rId3"/>
    <sheet name="config" sheetId="28" state="hidden" r:id="rId4"/>
    <sheet name="Lists" sheetId="7" state="hidden" r:id="rId5"/>
  </sheets>
  <definedNames>
    <definedName name="C_T__HIV_Clinical_Services__SD">Lists!$AA$3:$AA$26</definedName>
    <definedName name="COP20_beneficiaries">Lists!$G$57:$G$83</definedName>
    <definedName name="COP20_funding_agencies">Lists!$O$2:$O$18</definedName>
    <definedName name="COP20_non_pm_program_areas">Lists!$J$2:$J$55</definedName>
    <definedName name="COP20_OU_list">Lists!$M$2:$M$29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0" l="1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E28" i="20"/>
  <c r="BZ27" i="19"/>
  <c r="BY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O27" i="19"/>
  <c r="BP27" i="19"/>
  <c r="BQ27" i="19"/>
  <c r="BR27" i="19"/>
  <c r="BS27" i="19"/>
  <c r="BT27" i="19"/>
  <c r="BU27" i="19"/>
  <c r="BV27" i="19"/>
  <c r="BW27" i="19"/>
  <c r="BX27" i="19"/>
  <c r="AT194" i="19"/>
  <c r="AU194" i="19"/>
  <c r="AV194" i="19"/>
  <c r="AW194" i="19"/>
  <c r="AX194" i="19"/>
  <c r="AY194" i="19"/>
  <c r="AZ194" i="19"/>
  <c r="BA194" i="19"/>
  <c r="BB194" i="19"/>
  <c r="BC194" i="19"/>
  <c r="BD194" i="19"/>
  <c r="BE194" i="19"/>
  <c r="BF194" i="19"/>
  <c r="BG194" i="19"/>
  <c r="BH194" i="19"/>
  <c r="BI194" i="19"/>
  <c r="BJ194" i="19"/>
  <c r="BK194" i="19"/>
  <c r="BL194" i="19"/>
  <c r="BM194" i="19"/>
  <c r="BN194" i="19"/>
  <c r="BO194" i="19"/>
  <c r="BP194" i="19"/>
  <c r="BQ194" i="19"/>
  <c r="BR194" i="19"/>
  <c r="BS194" i="19"/>
  <c r="BT194" i="19"/>
  <c r="BU194" i="19"/>
  <c r="BV194" i="19"/>
  <c r="BW194" i="19"/>
  <c r="BX194" i="19"/>
  <c r="BY194" i="19"/>
  <c r="BZ194" i="19"/>
  <c r="AT195" i="19"/>
  <c r="AU195" i="19"/>
  <c r="AV195" i="19"/>
  <c r="AW195" i="19"/>
  <c r="AX195" i="19"/>
  <c r="AY195" i="19"/>
  <c r="AZ195" i="19"/>
  <c r="BA195" i="19"/>
  <c r="BB195" i="19"/>
  <c r="BC195" i="19"/>
  <c r="BD195" i="19"/>
  <c r="BE195" i="19"/>
  <c r="BF195" i="19"/>
  <c r="BG195" i="19"/>
  <c r="BH195" i="19"/>
  <c r="BI195" i="19"/>
  <c r="BJ195" i="19"/>
  <c r="BK195" i="19"/>
  <c r="BL195" i="19"/>
  <c r="BM195" i="19"/>
  <c r="BN195" i="19"/>
  <c r="BO195" i="19"/>
  <c r="BP195" i="19"/>
  <c r="BQ195" i="19"/>
  <c r="BR195" i="19"/>
  <c r="BS195" i="19"/>
  <c r="BT195" i="19"/>
  <c r="BU195" i="19"/>
  <c r="BV195" i="19"/>
  <c r="BW195" i="19"/>
  <c r="BX195" i="19"/>
  <c r="BY195" i="19"/>
  <c r="BZ195" i="19"/>
  <c r="AT196" i="19"/>
  <c r="AU196" i="19"/>
  <c r="AV196" i="19"/>
  <c r="AW196" i="19"/>
  <c r="AX196" i="19"/>
  <c r="AY196" i="19"/>
  <c r="AZ196" i="19"/>
  <c r="BA196" i="19"/>
  <c r="BB196" i="19"/>
  <c r="BC196" i="19"/>
  <c r="BD196" i="19"/>
  <c r="BE196" i="19"/>
  <c r="BF196" i="19"/>
  <c r="BG196" i="19"/>
  <c r="BH196" i="19"/>
  <c r="BI196" i="19"/>
  <c r="BJ196" i="19"/>
  <c r="BK196" i="19"/>
  <c r="BL196" i="19"/>
  <c r="BM196" i="19"/>
  <c r="BN196" i="19"/>
  <c r="BO196" i="19"/>
  <c r="BP196" i="19"/>
  <c r="BQ196" i="19"/>
  <c r="BR196" i="19"/>
  <c r="BS196" i="19"/>
  <c r="BT196" i="19"/>
  <c r="BU196" i="19"/>
  <c r="BV196" i="19"/>
  <c r="BW196" i="19"/>
  <c r="BX196" i="19"/>
  <c r="BY196" i="19"/>
  <c r="BZ196" i="19"/>
  <c r="AT197" i="19"/>
  <c r="AU197" i="19"/>
  <c r="AV197" i="19"/>
  <c r="AW197" i="19"/>
  <c r="AX197" i="19"/>
  <c r="AY197" i="19"/>
  <c r="AZ197" i="19"/>
  <c r="BA197" i="19"/>
  <c r="BB197" i="19"/>
  <c r="BC197" i="19"/>
  <c r="BD197" i="19"/>
  <c r="BE197" i="19"/>
  <c r="BF197" i="19"/>
  <c r="BG197" i="19"/>
  <c r="BH197" i="19"/>
  <c r="BI197" i="19"/>
  <c r="BJ197" i="19"/>
  <c r="BK197" i="19"/>
  <c r="BL197" i="19"/>
  <c r="BM197" i="19"/>
  <c r="BN197" i="19"/>
  <c r="BO197" i="19"/>
  <c r="BP197" i="19"/>
  <c r="BQ197" i="19"/>
  <c r="BR197" i="19"/>
  <c r="BS197" i="19"/>
  <c r="BT197" i="19"/>
  <c r="BU197" i="19"/>
  <c r="BV197" i="19"/>
  <c r="BW197" i="19"/>
  <c r="BX197" i="19"/>
  <c r="BY197" i="19"/>
  <c r="BZ197" i="19"/>
  <c r="AT198" i="19"/>
  <c r="AU198" i="19"/>
  <c r="AV198" i="19"/>
  <c r="AW198" i="19"/>
  <c r="AX198" i="19"/>
  <c r="AY198" i="19"/>
  <c r="AZ198" i="19"/>
  <c r="BA198" i="19"/>
  <c r="BB198" i="19"/>
  <c r="BC198" i="19"/>
  <c r="BD198" i="19"/>
  <c r="BE198" i="19"/>
  <c r="BF198" i="19"/>
  <c r="BG198" i="19"/>
  <c r="BH198" i="19"/>
  <c r="BI198" i="19"/>
  <c r="BJ198" i="19"/>
  <c r="BK198" i="19"/>
  <c r="BL198" i="19"/>
  <c r="BM198" i="19"/>
  <c r="BN198" i="19"/>
  <c r="BO198" i="19"/>
  <c r="BP198" i="19"/>
  <c r="BQ198" i="19"/>
  <c r="BR198" i="19"/>
  <c r="BS198" i="19"/>
  <c r="BT198" i="19"/>
  <c r="BU198" i="19"/>
  <c r="BV198" i="19"/>
  <c r="BW198" i="19"/>
  <c r="BX198" i="19"/>
  <c r="BY198" i="19"/>
  <c r="BZ198" i="19"/>
  <c r="AT199" i="19"/>
  <c r="AU199" i="19"/>
  <c r="AV199" i="19"/>
  <c r="AW199" i="19"/>
  <c r="AX199" i="19"/>
  <c r="AY199" i="19"/>
  <c r="AZ199" i="19"/>
  <c r="BA199" i="19"/>
  <c r="BB199" i="19"/>
  <c r="BC199" i="19"/>
  <c r="BD199" i="19"/>
  <c r="BE199" i="19"/>
  <c r="BF199" i="19"/>
  <c r="BG199" i="19"/>
  <c r="BH199" i="19"/>
  <c r="BI199" i="19"/>
  <c r="BJ199" i="19"/>
  <c r="BK199" i="19"/>
  <c r="BL199" i="19"/>
  <c r="BM199" i="19"/>
  <c r="BN199" i="19"/>
  <c r="BO199" i="19"/>
  <c r="BP199" i="19"/>
  <c r="BQ199" i="19"/>
  <c r="BR199" i="19"/>
  <c r="BS199" i="19"/>
  <c r="BT199" i="19"/>
  <c r="BU199" i="19"/>
  <c r="BV199" i="19"/>
  <c r="BW199" i="19"/>
  <c r="BX199" i="19"/>
  <c r="BY199" i="19"/>
  <c r="BZ19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O19" i="19"/>
  <c r="BP19" i="19"/>
  <c r="BQ19" i="19"/>
  <c r="BR19" i="19"/>
  <c r="BS19" i="19"/>
  <c r="BT19" i="19"/>
  <c r="BU19" i="19"/>
  <c r="BV19" i="19"/>
  <c r="BW19" i="19"/>
  <c r="BX19" i="19"/>
  <c r="BY19" i="19"/>
  <c r="BZ19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N20" i="19"/>
  <c r="BO20" i="19"/>
  <c r="BP20" i="19"/>
  <c r="BQ20" i="19"/>
  <c r="BR20" i="19"/>
  <c r="BS20" i="19"/>
  <c r="BT20" i="19"/>
  <c r="BU20" i="19"/>
  <c r="BV20" i="19"/>
  <c r="BW20" i="19"/>
  <c r="BX20" i="19"/>
  <c r="BY20" i="19"/>
  <c r="BZ20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O21" i="19"/>
  <c r="BP21" i="19"/>
  <c r="BQ21" i="19"/>
  <c r="BR21" i="19"/>
  <c r="BS21" i="19"/>
  <c r="BT21" i="19"/>
  <c r="BU21" i="19"/>
  <c r="BV21" i="19"/>
  <c r="BW21" i="19"/>
  <c r="BX21" i="19"/>
  <c r="BY21" i="19"/>
  <c r="BZ21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AS22" i="19"/>
  <c r="AS21" i="19"/>
  <c r="AS20" i="19"/>
  <c r="AS19" i="19"/>
  <c r="AS193" i="19"/>
  <c r="AT193" i="19"/>
  <c r="AU193" i="19"/>
  <c r="AV193" i="19"/>
  <c r="AW193" i="19"/>
  <c r="AX193" i="19"/>
  <c r="AY193" i="19"/>
  <c r="AZ193" i="19"/>
  <c r="BA193" i="19"/>
  <c r="BB193" i="19"/>
  <c r="BC193" i="19"/>
  <c r="BD193" i="19"/>
  <c r="BE193" i="19"/>
  <c r="BF193" i="19"/>
  <c r="BG193" i="19"/>
  <c r="BH193" i="19"/>
  <c r="BI193" i="19"/>
  <c r="BJ193" i="19"/>
  <c r="BK193" i="19"/>
  <c r="BL193" i="19"/>
  <c r="BM193" i="19"/>
  <c r="BN193" i="19"/>
  <c r="BO193" i="19"/>
  <c r="BP193" i="19"/>
  <c r="BQ193" i="19"/>
  <c r="BR193" i="19"/>
  <c r="BS193" i="19"/>
  <c r="BT193" i="19"/>
  <c r="BU193" i="19"/>
  <c r="BV193" i="19"/>
  <c r="BW193" i="19"/>
  <c r="BX193" i="19"/>
  <c r="BY193" i="19"/>
  <c r="BZ193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N5" i="19"/>
  <c r="BO5" i="19"/>
  <c r="BP5" i="19"/>
  <c r="BQ5" i="19"/>
  <c r="BR5" i="19"/>
  <c r="BS5" i="19"/>
  <c r="BT5" i="19"/>
  <c r="BU5" i="19"/>
  <c r="BV5" i="19"/>
  <c r="BW5" i="19"/>
  <c r="BX5" i="19"/>
  <c r="BY5" i="19"/>
  <c r="BZ5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N6" i="19"/>
  <c r="BO6" i="19"/>
  <c r="BP6" i="19"/>
  <c r="BQ6" i="19"/>
  <c r="BR6" i="19"/>
  <c r="BS6" i="19"/>
  <c r="BT6" i="19"/>
  <c r="BU6" i="19"/>
  <c r="BV6" i="19"/>
  <c r="BW6" i="19"/>
  <c r="BX6" i="19"/>
  <c r="BY6" i="19"/>
  <c r="BZ6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O8" i="19"/>
  <c r="BP8" i="19"/>
  <c r="BQ8" i="19"/>
  <c r="BR8" i="19"/>
  <c r="BS8" i="19"/>
  <c r="BT8" i="19"/>
  <c r="BU8" i="19"/>
  <c r="BV8" i="19"/>
  <c r="BW8" i="19"/>
  <c r="BX8" i="19"/>
  <c r="BY8" i="19"/>
  <c r="BZ8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O9" i="19"/>
  <c r="BP9" i="19"/>
  <c r="BQ9" i="19"/>
  <c r="BR9" i="19"/>
  <c r="BS9" i="19"/>
  <c r="BT9" i="19"/>
  <c r="BU9" i="19"/>
  <c r="BV9" i="19"/>
  <c r="BW9" i="19"/>
  <c r="BX9" i="19"/>
  <c r="BY9" i="19"/>
  <c r="BZ9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N11" i="19"/>
  <c r="BO11" i="19"/>
  <c r="BP11" i="19"/>
  <c r="BQ11" i="19"/>
  <c r="BR11" i="19"/>
  <c r="BS11" i="19"/>
  <c r="BT11" i="19"/>
  <c r="BU11" i="19"/>
  <c r="BV11" i="19"/>
  <c r="BW11" i="19"/>
  <c r="BX11" i="19"/>
  <c r="BY11" i="19"/>
  <c r="BZ11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N13" i="19"/>
  <c r="BO13" i="19"/>
  <c r="BP13" i="19"/>
  <c r="BQ13" i="19"/>
  <c r="BR13" i="19"/>
  <c r="BS13" i="19"/>
  <c r="BT13" i="19"/>
  <c r="BU13" i="19"/>
  <c r="BV13" i="19"/>
  <c r="BW13" i="19"/>
  <c r="BX13" i="19"/>
  <c r="BY13" i="19"/>
  <c r="BZ13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X14" i="19"/>
  <c r="BY14" i="19"/>
  <c r="BZ14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X15" i="19"/>
  <c r="BY15" i="19"/>
  <c r="BZ15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N17" i="19"/>
  <c r="BO17" i="19"/>
  <c r="BP17" i="19"/>
  <c r="BQ17" i="19"/>
  <c r="BR17" i="19"/>
  <c r="BS17" i="19"/>
  <c r="BT17" i="19"/>
  <c r="BU17" i="19"/>
  <c r="BV17" i="19"/>
  <c r="BW17" i="19"/>
  <c r="BX17" i="19"/>
  <c r="BY17" i="19"/>
  <c r="BZ17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AT11" i="19"/>
  <c r="AU11" i="19"/>
  <c r="AV11" i="19"/>
  <c r="AT12" i="19"/>
  <c r="AU12" i="19"/>
  <c r="AV12" i="19"/>
  <c r="AT13" i="19"/>
  <c r="AU13" i="19"/>
  <c r="AV13" i="19"/>
  <c r="AT14" i="19"/>
  <c r="AU14" i="19"/>
  <c r="AV14" i="19"/>
  <c r="AT15" i="19"/>
  <c r="AU15" i="19"/>
  <c r="AV15" i="19"/>
  <c r="AT16" i="19"/>
  <c r="AU16" i="19"/>
  <c r="AV16" i="19"/>
  <c r="AT17" i="19"/>
  <c r="AU17" i="19"/>
  <c r="AV17" i="19"/>
  <c r="AT18" i="19"/>
  <c r="AU18" i="19"/>
  <c r="AV18" i="19"/>
  <c r="AS4" i="19"/>
  <c r="AT4" i="19"/>
  <c r="AU4" i="19"/>
  <c r="AV4" i="19"/>
  <c r="AS16" i="19"/>
  <c r="AS12" i="19"/>
  <c r="AS18" i="19"/>
  <c r="AS17" i="19"/>
  <c r="AS15" i="19"/>
  <c r="AS14" i="19"/>
  <c r="AS13" i="19"/>
  <c r="AS11" i="19"/>
  <c r="BZ3" i="19"/>
  <c r="BZ4" i="19"/>
  <c r="AR193" i="19" l="1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AM27" i="19"/>
  <c r="AM28" i="19" s="1"/>
  <c r="BV2" i="20" l="1"/>
  <c r="BW2" i="20"/>
  <c r="BX2" i="20"/>
  <c r="BY2" i="20"/>
  <c r="BZ2" i="20"/>
  <c r="CA2" i="20"/>
  <c r="CB2" i="20"/>
  <c r="CC2" i="20"/>
  <c r="CD2" i="20"/>
  <c r="CE2" i="20"/>
  <c r="CF2" i="20"/>
  <c r="CG2" i="20"/>
  <c r="CH2" i="20"/>
  <c r="CI2" i="20"/>
  <c r="CJ2" i="20"/>
  <c r="CK2" i="20"/>
  <c r="CL2" i="20"/>
  <c r="CM2" i="20"/>
  <c r="CN2" i="20"/>
  <c r="CO2" i="20"/>
  <c r="CP2" i="20"/>
  <c r="BV3" i="20"/>
  <c r="BW3" i="20"/>
  <c r="BX3" i="20"/>
  <c r="BY3" i="20"/>
  <c r="BZ3" i="20"/>
  <c r="CA3" i="20"/>
  <c r="CB3" i="20"/>
  <c r="CC3" i="20"/>
  <c r="CD3" i="20"/>
  <c r="CE3" i="20"/>
  <c r="CF3" i="20"/>
  <c r="CG3" i="20"/>
  <c r="CH3" i="20"/>
  <c r="CI3" i="20"/>
  <c r="CJ3" i="20"/>
  <c r="CK3" i="20"/>
  <c r="CL3" i="20"/>
  <c r="CM3" i="20"/>
  <c r="CN3" i="20"/>
  <c r="CO3" i="20"/>
  <c r="CP3" i="20"/>
  <c r="BV4" i="20"/>
  <c r="BW4" i="20"/>
  <c r="BX4" i="20"/>
  <c r="BY4" i="20"/>
  <c r="BZ4" i="20"/>
  <c r="CA4" i="20"/>
  <c r="CB4" i="20"/>
  <c r="CC4" i="20"/>
  <c r="CD4" i="20"/>
  <c r="CE4" i="20"/>
  <c r="CF4" i="20"/>
  <c r="CG4" i="20"/>
  <c r="CH4" i="20"/>
  <c r="CI4" i="20"/>
  <c r="CJ4" i="20"/>
  <c r="CK4" i="20"/>
  <c r="CL4" i="20"/>
  <c r="CM4" i="20"/>
  <c r="CN4" i="20"/>
  <c r="CO4" i="20"/>
  <c r="CP4" i="20"/>
  <c r="BV5" i="20"/>
  <c r="BW5" i="20"/>
  <c r="BX5" i="20"/>
  <c r="BY5" i="20"/>
  <c r="BZ5" i="20"/>
  <c r="CA5" i="20"/>
  <c r="CB5" i="20"/>
  <c r="CC5" i="20"/>
  <c r="CD5" i="20"/>
  <c r="CE5" i="20"/>
  <c r="CF5" i="20"/>
  <c r="CG5" i="20"/>
  <c r="CH5" i="20"/>
  <c r="CI5" i="20"/>
  <c r="CJ5" i="20"/>
  <c r="CK5" i="20"/>
  <c r="CL5" i="20"/>
  <c r="CM5" i="20"/>
  <c r="CN5" i="20"/>
  <c r="CO5" i="20"/>
  <c r="CP5" i="20"/>
  <c r="BV6" i="20"/>
  <c r="BW6" i="20"/>
  <c r="BX6" i="20"/>
  <c r="BY6" i="20"/>
  <c r="BZ6" i="20"/>
  <c r="CA6" i="20"/>
  <c r="CB6" i="20"/>
  <c r="CC6" i="20"/>
  <c r="CD6" i="20"/>
  <c r="CE6" i="20"/>
  <c r="CF6" i="20"/>
  <c r="CG6" i="20"/>
  <c r="CH6" i="20"/>
  <c r="CI6" i="20"/>
  <c r="CJ6" i="20"/>
  <c r="CK6" i="20"/>
  <c r="CL6" i="20"/>
  <c r="CM6" i="20"/>
  <c r="CN6" i="20"/>
  <c r="CO6" i="20"/>
  <c r="CP6" i="20"/>
  <c r="BV7" i="20"/>
  <c r="BW7" i="20"/>
  <c r="BX7" i="20"/>
  <c r="BY7" i="20"/>
  <c r="BZ7" i="20"/>
  <c r="CA7" i="20"/>
  <c r="CB7" i="20"/>
  <c r="CC7" i="20"/>
  <c r="CD7" i="20"/>
  <c r="CE7" i="20"/>
  <c r="CF7" i="20"/>
  <c r="CG7" i="20"/>
  <c r="CH7" i="20"/>
  <c r="CI7" i="20"/>
  <c r="CJ7" i="20"/>
  <c r="CK7" i="20"/>
  <c r="CL7" i="20"/>
  <c r="CM7" i="20"/>
  <c r="CN7" i="20"/>
  <c r="CO7" i="20"/>
  <c r="CP7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BV9" i="20"/>
  <c r="BW9" i="20"/>
  <c r="BX9" i="20"/>
  <c r="BY9" i="20"/>
  <c r="BZ9" i="20"/>
  <c r="CA9" i="20"/>
  <c r="CB9" i="20"/>
  <c r="CC9" i="20"/>
  <c r="CD9" i="20"/>
  <c r="CE9" i="20"/>
  <c r="CF9" i="20"/>
  <c r="CG9" i="20"/>
  <c r="CH9" i="20"/>
  <c r="CI9" i="20"/>
  <c r="CJ9" i="20"/>
  <c r="CK9" i="20"/>
  <c r="CL9" i="20"/>
  <c r="CM9" i="20"/>
  <c r="CN9" i="20"/>
  <c r="CO9" i="20"/>
  <c r="CP9" i="20"/>
  <c r="BV10" i="20"/>
  <c r="BW10" i="20"/>
  <c r="BX10" i="20"/>
  <c r="BY10" i="20"/>
  <c r="BZ10" i="20"/>
  <c r="CA10" i="20"/>
  <c r="CB10" i="20"/>
  <c r="CC10" i="20"/>
  <c r="CD10" i="20"/>
  <c r="CE10" i="20"/>
  <c r="CF10" i="20"/>
  <c r="CG10" i="20"/>
  <c r="CH10" i="20"/>
  <c r="CI10" i="20"/>
  <c r="CJ10" i="20"/>
  <c r="CK10" i="20"/>
  <c r="CL10" i="20"/>
  <c r="CM10" i="20"/>
  <c r="CN10" i="20"/>
  <c r="CO10" i="20"/>
  <c r="CP10" i="20"/>
  <c r="BV12" i="20"/>
  <c r="BW12" i="20"/>
  <c r="BX12" i="20"/>
  <c r="BY12" i="20"/>
  <c r="BZ12" i="20"/>
  <c r="CA12" i="20"/>
  <c r="CB12" i="20"/>
  <c r="CC12" i="20"/>
  <c r="CD12" i="20"/>
  <c r="CE12" i="20"/>
  <c r="CF12" i="20"/>
  <c r="CG12" i="20"/>
  <c r="CH12" i="20"/>
  <c r="CI12" i="20"/>
  <c r="CJ12" i="20"/>
  <c r="CK12" i="20"/>
  <c r="CL12" i="20"/>
  <c r="CM12" i="20"/>
  <c r="CN12" i="20"/>
  <c r="CO12" i="20"/>
  <c r="CP12" i="20"/>
  <c r="BV13" i="20"/>
  <c r="BW13" i="20"/>
  <c r="BX13" i="20"/>
  <c r="BY13" i="20"/>
  <c r="BZ13" i="20"/>
  <c r="CA13" i="20"/>
  <c r="CB13" i="20"/>
  <c r="CC13" i="20"/>
  <c r="CD13" i="20"/>
  <c r="CE13" i="20"/>
  <c r="CF13" i="20"/>
  <c r="CG13" i="20"/>
  <c r="CH13" i="20"/>
  <c r="CI13" i="20"/>
  <c r="CJ13" i="20"/>
  <c r="CK13" i="20"/>
  <c r="CL13" i="20"/>
  <c r="CM13" i="20"/>
  <c r="CN13" i="20"/>
  <c r="CO13" i="20"/>
  <c r="CP13" i="20"/>
  <c r="BV14" i="20"/>
  <c r="BW14" i="20"/>
  <c r="BX14" i="20"/>
  <c r="BY14" i="20"/>
  <c r="BZ14" i="20"/>
  <c r="CA14" i="20"/>
  <c r="CB14" i="20"/>
  <c r="CC14" i="20"/>
  <c r="CD14" i="20"/>
  <c r="CE14" i="20"/>
  <c r="CF14" i="20"/>
  <c r="CG14" i="20"/>
  <c r="CH14" i="20"/>
  <c r="CI14" i="20"/>
  <c r="CJ14" i="20"/>
  <c r="CK14" i="20"/>
  <c r="CL14" i="20"/>
  <c r="CM14" i="20"/>
  <c r="CN14" i="20"/>
  <c r="CO14" i="20"/>
  <c r="CP14" i="20"/>
  <c r="BV15" i="20"/>
  <c r="BW15" i="20"/>
  <c r="BX15" i="20"/>
  <c r="BY15" i="20"/>
  <c r="BZ15" i="20"/>
  <c r="CA15" i="20"/>
  <c r="CB15" i="20"/>
  <c r="CC15" i="20"/>
  <c r="CD15" i="20"/>
  <c r="CE15" i="20"/>
  <c r="CF15" i="20"/>
  <c r="CG15" i="20"/>
  <c r="CH15" i="20"/>
  <c r="CI15" i="20"/>
  <c r="CJ15" i="20"/>
  <c r="CK15" i="20"/>
  <c r="CL15" i="20"/>
  <c r="CM15" i="20"/>
  <c r="CN15" i="20"/>
  <c r="CO15" i="20"/>
  <c r="CP15" i="20"/>
  <c r="CQ2" i="20"/>
  <c r="CR2" i="20"/>
  <c r="CS2" i="20"/>
  <c r="CT2" i="20"/>
  <c r="CU2" i="20"/>
  <c r="CV2" i="20"/>
  <c r="CQ3" i="20"/>
  <c r="CR3" i="20"/>
  <c r="CS3" i="20"/>
  <c r="CT3" i="20"/>
  <c r="CU3" i="20"/>
  <c r="CV3" i="20"/>
  <c r="CQ4" i="20"/>
  <c r="CR4" i="20"/>
  <c r="CS4" i="20"/>
  <c r="CT4" i="20"/>
  <c r="CU4" i="20"/>
  <c r="CV4" i="20"/>
  <c r="CQ5" i="20"/>
  <c r="CR5" i="20"/>
  <c r="CS5" i="20"/>
  <c r="CT5" i="20"/>
  <c r="CU5" i="20"/>
  <c r="CV5" i="20"/>
  <c r="CQ6" i="20"/>
  <c r="CR6" i="20"/>
  <c r="CS6" i="20"/>
  <c r="CT6" i="20"/>
  <c r="CU6" i="20"/>
  <c r="CV6" i="20"/>
  <c r="CQ7" i="20"/>
  <c r="CR7" i="20"/>
  <c r="CS7" i="20"/>
  <c r="CT7" i="20"/>
  <c r="CU7" i="20"/>
  <c r="CV7" i="20"/>
  <c r="CQ8" i="20"/>
  <c r="CR8" i="20"/>
  <c r="CS8" i="20"/>
  <c r="CT8" i="20"/>
  <c r="CU8" i="20"/>
  <c r="CV8" i="20"/>
  <c r="CQ9" i="20"/>
  <c r="CR9" i="20"/>
  <c r="CS9" i="20"/>
  <c r="CT9" i="20"/>
  <c r="CU9" i="20"/>
  <c r="CV9" i="20"/>
  <c r="CQ10" i="20"/>
  <c r="CR10" i="20"/>
  <c r="CS10" i="20"/>
  <c r="CT10" i="20"/>
  <c r="CU10" i="20"/>
  <c r="CV10" i="20"/>
  <c r="CQ12" i="20"/>
  <c r="CR12" i="20"/>
  <c r="CS12" i="20"/>
  <c r="CT12" i="20"/>
  <c r="CU12" i="20"/>
  <c r="CV12" i="20"/>
  <c r="CQ13" i="20"/>
  <c r="CR13" i="20"/>
  <c r="CS13" i="20"/>
  <c r="CT13" i="20"/>
  <c r="CU13" i="20"/>
  <c r="CV13" i="20"/>
  <c r="CQ14" i="20"/>
  <c r="CR14" i="20"/>
  <c r="CS14" i="20"/>
  <c r="CT14" i="20"/>
  <c r="CU14" i="20"/>
  <c r="CV14" i="20"/>
  <c r="CQ15" i="20"/>
  <c r="CR15" i="20"/>
  <c r="CS15" i="20"/>
  <c r="CT15" i="20"/>
  <c r="CU15" i="20"/>
  <c r="CV15" i="20"/>
  <c r="AR194" i="19"/>
  <c r="AR195" i="19"/>
  <c r="AR196" i="19"/>
  <c r="AR197" i="19"/>
  <c r="AR198" i="19"/>
  <c r="AR199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AR64" i="19"/>
  <c r="AR65" i="19"/>
  <c r="AR66" i="19"/>
  <c r="AR67" i="19"/>
  <c r="AR68" i="19"/>
  <c r="AR69" i="19"/>
  <c r="AR70" i="19"/>
  <c r="AR71" i="19"/>
  <c r="AR72" i="19"/>
  <c r="AR73" i="19"/>
  <c r="AR74" i="19"/>
  <c r="AR75" i="19"/>
  <c r="AR76" i="19"/>
  <c r="AR77" i="19"/>
  <c r="AR78" i="19"/>
  <c r="AR79" i="19"/>
  <c r="AR80" i="19"/>
  <c r="AR81" i="19"/>
  <c r="AR82" i="19"/>
  <c r="AR83" i="19"/>
  <c r="AR84" i="19"/>
  <c r="AR85" i="19"/>
  <c r="AR86" i="19"/>
  <c r="AR87" i="19"/>
  <c r="AR88" i="19"/>
  <c r="AR89" i="19"/>
  <c r="AR90" i="19"/>
  <c r="AR91" i="19"/>
  <c r="AR92" i="19"/>
  <c r="AR93" i="19"/>
  <c r="AR94" i="19"/>
  <c r="AR95" i="19"/>
  <c r="AR96" i="19"/>
  <c r="AR97" i="19"/>
  <c r="AR98" i="19"/>
  <c r="AR99" i="19"/>
  <c r="AR100" i="19"/>
  <c r="AR101" i="19"/>
  <c r="AR102" i="19"/>
  <c r="AR103" i="19"/>
  <c r="AR104" i="19"/>
  <c r="AR105" i="19"/>
  <c r="AR106" i="19"/>
  <c r="AR107" i="19"/>
  <c r="AR108" i="19"/>
  <c r="AR109" i="19"/>
  <c r="AR110" i="19"/>
  <c r="AR111" i="19"/>
  <c r="AR112" i="19"/>
  <c r="AR113" i="19"/>
  <c r="AR114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R132" i="19"/>
  <c r="AR133" i="19"/>
  <c r="AR134" i="19"/>
  <c r="AR135" i="19"/>
  <c r="AR136" i="19"/>
  <c r="AR137" i="19"/>
  <c r="AR138" i="19"/>
  <c r="AR139" i="19"/>
  <c r="AR140" i="19"/>
  <c r="AR141" i="19"/>
  <c r="AR142" i="19"/>
  <c r="AR143" i="19"/>
  <c r="AR144" i="19"/>
  <c r="AR145" i="19"/>
  <c r="AR146" i="19"/>
  <c r="AR147" i="19"/>
  <c r="AR148" i="19"/>
  <c r="AR149" i="19"/>
  <c r="AR150" i="19"/>
  <c r="AR151" i="19"/>
  <c r="AR152" i="19"/>
  <c r="AR153" i="19"/>
  <c r="AR154" i="19"/>
  <c r="AR155" i="19"/>
  <c r="AR156" i="19"/>
  <c r="AR157" i="19"/>
  <c r="AR158" i="19"/>
  <c r="AR159" i="19"/>
  <c r="AR160" i="19"/>
  <c r="AR161" i="19"/>
  <c r="AR162" i="19"/>
  <c r="AR163" i="19"/>
  <c r="AR164" i="19"/>
  <c r="AR165" i="19"/>
  <c r="AR166" i="19"/>
  <c r="AR167" i="19"/>
  <c r="AR168" i="19"/>
  <c r="AR169" i="19"/>
  <c r="AR170" i="19"/>
  <c r="AR171" i="19"/>
  <c r="AR172" i="19"/>
  <c r="AR173" i="19"/>
  <c r="AR174" i="19"/>
  <c r="AR175" i="19"/>
  <c r="AR176" i="19"/>
  <c r="AR177" i="19"/>
  <c r="AR178" i="19"/>
  <c r="AR179" i="19"/>
  <c r="AR180" i="19"/>
  <c r="AR181" i="19"/>
  <c r="AR182" i="19"/>
  <c r="AR183" i="19"/>
  <c r="AR184" i="19"/>
  <c r="AR185" i="19"/>
  <c r="AR186" i="19"/>
  <c r="AR187" i="19"/>
  <c r="AR188" i="19"/>
  <c r="AR189" i="19"/>
  <c r="AR190" i="19"/>
  <c r="AR191" i="19"/>
  <c r="AR192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O28" i="19"/>
  <c r="BP28" i="19"/>
  <c r="BQ28" i="19"/>
  <c r="BR28" i="19"/>
  <c r="BS28" i="19"/>
  <c r="BT28" i="19"/>
  <c r="BU28" i="19"/>
  <c r="BV28" i="19"/>
  <c r="BW28" i="19"/>
  <c r="BX28" i="19"/>
  <c r="BY28" i="19"/>
  <c r="BZ28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X29" i="19"/>
  <c r="BY29" i="19"/>
  <c r="BZ29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N31" i="19"/>
  <c r="BO31" i="19"/>
  <c r="BP31" i="19"/>
  <c r="BQ31" i="19"/>
  <c r="BR31" i="19"/>
  <c r="BS31" i="19"/>
  <c r="BT31" i="19"/>
  <c r="BU31" i="19"/>
  <c r="BV31" i="19"/>
  <c r="BW31" i="19"/>
  <c r="BX31" i="19"/>
  <c r="BY31" i="19"/>
  <c r="BZ31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O32" i="19"/>
  <c r="BP32" i="19"/>
  <c r="BQ32" i="19"/>
  <c r="BR32" i="19"/>
  <c r="BS32" i="19"/>
  <c r="BT32" i="19"/>
  <c r="BU32" i="19"/>
  <c r="BV32" i="19"/>
  <c r="BW32" i="19"/>
  <c r="BX32" i="19"/>
  <c r="BY32" i="19"/>
  <c r="BZ32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N33" i="19"/>
  <c r="BO33" i="19"/>
  <c r="BP33" i="19"/>
  <c r="BQ33" i="19"/>
  <c r="BR33" i="19"/>
  <c r="BS33" i="19"/>
  <c r="BT33" i="19"/>
  <c r="BU33" i="19"/>
  <c r="BV33" i="19"/>
  <c r="BW33" i="19"/>
  <c r="BX33" i="19"/>
  <c r="BY33" i="19"/>
  <c r="BZ33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O34" i="19"/>
  <c r="BP34" i="19"/>
  <c r="BQ34" i="19"/>
  <c r="BR34" i="19"/>
  <c r="BS34" i="19"/>
  <c r="BT34" i="19"/>
  <c r="BU34" i="19"/>
  <c r="BV34" i="19"/>
  <c r="BW34" i="19"/>
  <c r="BX34" i="19"/>
  <c r="BY34" i="19"/>
  <c r="BZ34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O35" i="19"/>
  <c r="BP35" i="19"/>
  <c r="BQ35" i="19"/>
  <c r="BR35" i="19"/>
  <c r="BS35" i="19"/>
  <c r="BT35" i="19"/>
  <c r="BU35" i="19"/>
  <c r="BV35" i="19"/>
  <c r="BW35" i="19"/>
  <c r="BX35" i="19"/>
  <c r="BY35" i="19"/>
  <c r="BZ35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O37" i="19"/>
  <c r="BP37" i="19"/>
  <c r="BQ37" i="19"/>
  <c r="BR37" i="19"/>
  <c r="BS37" i="19"/>
  <c r="BT37" i="19"/>
  <c r="BU37" i="19"/>
  <c r="BV37" i="19"/>
  <c r="BW37" i="19"/>
  <c r="BX37" i="19"/>
  <c r="BY37" i="19"/>
  <c r="BZ37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O38" i="19"/>
  <c r="BP38" i="19"/>
  <c r="BQ38" i="19"/>
  <c r="BR38" i="19"/>
  <c r="BS38" i="19"/>
  <c r="BT38" i="19"/>
  <c r="BU38" i="19"/>
  <c r="BV38" i="19"/>
  <c r="BW38" i="19"/>
  <c r="BX38" i="19"/>
  <c r="BY38" i="19"/>
  <c r="BZ38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O39" i="19"/>
  <c r="BP39" i="19"/>
  <c r="BQ39" i="19"/>
  <c r="BR39" i="19"/>
  <c r="BS39" i="19"/>
  <c r="BT39" i="19"/>
  <c r="BU39" i="19"/>
  <c r="BV39" i="19"/>
  <c r="BW39" i="19"/>
  <c r="BX39" i="19"/>
  <c r="BY39" i="19"/>
  <c r="BZ39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O40" i="19"/>
  <c r="BP40" i="19"/>
  <c r="BQ40" i="19"/>
  <c r="BR40" i="19"/>
  <c r="BS40" i="19"/>
  <c r="BT40" i="19"/>
  <c r="BU40" i="19"/>
  <c r="BV40" i="19"/>
  <c r="BW40" i="19"/>
  <c r="BX40" i="19"/>
  <c r="BY40" i="19"/>
  <c r="BZ40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O41" i="19"/>
  <c r="BP41" i="19"/>
  <c r="BQ41" i="19"/>
  <c r="BR41" i="19"/>
  <c r="BS41" i="19"/>
  <c r="BT41" i="19"/>
  <c r="BU41" i="19"/>
  <c r="BV41" i="19"/>
  <c r="BW41" i="19"/>
  <c r="BX41" i="19"/>
  <c r="BY41" i="19"/>
  <c r="BZ41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N42" i="19"/>
  <c r="BO42" i="19"/>
  <c r="BP42" i="19"/>
  <c r="BQ42" i="19"/>
  <c r="BR42" i="19"/>
  <c r="BS42" i="19"/>
  <c r="BT42" i="19"/>
  <c r="BU42" i="19"/>
  <c r="BV42" i="19"/>
  <c r="BW42" i="19"/>
  <c r="BX42" i="19"/>
  <c r="BY42" i="19"/>
  <c r="BZ42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O44" i="19"/>
  <c r="BP44" i="19"/>
  <c r="BQ44" i="19"/>
  <c r="BR44" i="19"/>
  <c r="BS44" i="19"/>
  <c r="BT44" i="19"/>
  <c r="BU44" i="19"/>
  <c r="BV44" i="19"/>
  <c r="BW44" i="19"/>
  <c r="BX44" i="19"/>
  <c r="BY44" i="19"/>
  <c r="BZ44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O45" i="19"/>
  <c r="BP45" i="19"/>
  <c r="BQ45" i="19"/>
  <c r="BR45" i="19"/>
  <c r="BS45" i="19"/>
  <c r="BT45" i="19"/>
  <c r="BU45" i="19"/>
  <c r="BV45" i="19"/>
  <c r="BW45" i="19"/>
  <c r="BX45" i="19"/>
  <c r="BY45" i="19"/>
  <c r="BZ45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O46" i="19"/>
  <c r="BP46" i="19"/>
  <c r="BQ46" i="19"/>
  <c r="BR46" i="19"/>
  <c r="BS46" i="19"/>
  <c r="BT46" i="19"/>
  <c r="BU46" i="19"/>
  <c r="BV46" i="19"/>
  <c r="BW46" i="19"/>
  <c r="BX46" i="19"/>
  <c r="BY46" i="19"/>
  <c r="BZ46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O47" i="19"/>
  <c r="BP47" i="19"/>
  <c r="BQ47" i="19"/>
  <c r="BR47" i="19"/>
  <c r="BS47" i="19"/>
  <c r="BT47" i="19"/>
  <c r="BU47" i="19"/>
  <c r="BV47" i="19"/>
  <c r="BW47" i="19"/>
  <c r="BX47" i="19"/>
  <c r="BY47" i="19"/>
  <c r="BZ47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N48" i="19"/>
  <c r="BO48" i="19"/>
  <c r="BP48" i="19"/>
  <c r="BQ48" i="19"/>
  <c r="BR48" i="19"/>
  <c r="BS48" i="19"/>
  <c r="BT48" i="19"/>
  <c r="BU48" i="19"/>
  <c r="BV48" i="19"/>
  <c r="BW48" i="19"/>
  <c r="BX48" i="19"/>
  <c r="BY48" i="19"/>
  <c r="BZ48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BT49" i="19"/>
  <c r="BU49" i="19"/>
  <c r="BV49" i="19"/>
  <c r="BW49" i="19"/>
  <c r="BX49" i="19"/>
  <c r="BY49" i="19"/>
  <c r="BZ49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O50" i="19"/>
  <c r="BP50" i="19"/>
  <c r="BQ50" i="19"/>
  <c r="BR50" i="19"/>
  <c r="BS50" i="19"/>
  <c r="BT50" i="19"/>
  <c r="BU50" i="19"/>
  <c r="BV50" i="19"/>
  <c r="BW50" i="19"/>
  <c r="BX50" i="19"/>
  <c r="BY50" i="19"/>
  <c r="BZ50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O51" i="19"/>
  <c r="BP51" i="19"/>
  <c r="BQ51" i="19"/>
  <c r="BR51" i="19"/>
  <c r="BS51" i="19"/>
  <c r="BT51" i="19"/>
  <c r="BU51" i="19"/>
  <c r="BV51" i="19"/>
  <c r="BW51" i="19"/>
  <c r="BX51" i="19"/>
  <c r="BY51" i="19"/>
  <c r="BZ51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O52" i="19"/>
  <c r="BP52" i="19"/>
  <c r="BQ52" i="19"/>
  <c r="BR52" i="19"/>
  <c r="BS52" i="19"/>
  <c r="BT52" i="19"/>
  <c r="BU52" i="19"/>
  <c r="BV52" i="19"/>
  <c r="BW52" i="19"/>
  <c r="BX52" i="19"/>
  <c r="BY52" i="19"/>
  <c r="BZ52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O53" i="19"/>
  <c r="BP53" i="19"/>
  <c r="BQ53" i="19"/>
  <c r="BR53" i="19"/>
  <c r="BS53" i="19"/>
  <c r="BT53" i="19"/>
  <c r="BU53" i="19"/>
  <c r="BV53" i="19"/>
  <c r="BW53" i="19"/>
  <c r="BX53" i="19"/>
  <c r="BY53" i="19"/>
  <c r="BZ53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O54" i="19"/>
  <c r="BP54" i="19"/>
  <c r="BQ54" i="19"/>
  <c r="BR54" i="19"/>
  <c r="BS54" i="19"/>
  <c r="BT54" i="19"/>
  <c r="BU54" i="19"/>
  <c r="BV54" i="19"/>
  <c r="BW54" i="19"/>
  <c r="BX54" i="19"/>
  <c r="BY54" i="19"/>
  <c r="BZ54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O55" i="19"/>
  <c r="BP55" i="19"/>
  <c r="BQ55" i="19"/>
  <c r="BR55" i="19"/>
  <c r="BS55" i="19"/>
  <c r="BT55" i="19"/>
  <c r="BU55" i="19"/>
  <c r="BV55" i="19"/>
  <c r="BW55" i="19"/>
  <c r="BX55" i="19"/>
  <c r="BY55" i="19"/>
  <c r="BZ55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O56" i="19"/>
  <c r="BP56" i="19"/>
  <c r="BQ56" i="19"/>
  <c r="BR56" i="19"/>
  <c r="BS56" i="19"/>
  <c r="BT56" i="19"/>
  <c r="BU56" i="19"/>
  <c r="BV56" i="19"/>
  <c r="BW56" i="19"/>
  <c r="BX56" i="19"/>
  <c r="BY56" i="19"/>
  <c r="BZ56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O57" i="19"/>
  <c r="BP57" i="19"/>
  <c r="BQ57" i="19"/>
  <c r="BR57" i="19"/>
  <c r="BS57" i="19"/>
  <c r="BT57" i="19"/>
  <c r="BU57" i="19"/>
  <c r="BV57" i="19"/>
  <c r="BW57" i="19"/>
  <c r="BX57" i="19"/>
  <c r="BY57" i="19"/>
  <c r="BZ57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O58" i="19"/>
  <c r="BP58" i="19"/>
  <c r="BQ58" i="19"/>
  <c r="BR58" i="19"/>
  <c r="BS58" i="19"/>
  <c r="BT58" i="19"/>
  <c r="BU58" i="19"/>
  <c r="BV58" i="19"/>
  <c r="BW58" i="19"/>
  <c r="BX58" i="19"/>
  <c r="BY58" i="19"/>
  <c r="BZ58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O59" i="19"/>
  <c r="BP59" i="19"/>
  <c r="BQ59" i="19"/>
  <c r="BR59" i="19"/>
  <c r="BS59" i="19"/>
  <c r="BT59" i="19"/>
  <c r="BU59" i="19"/>
  <c r="BV59" i="19"/>
  <c r="BW59" i="19"/>
  <c r="BX59" i="19"/>
  <c r="BY59" i="19"/>
  <c r="BZ59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O60" i="19"/>
  <c r="BP60" i="19"/>
  <c r="BQ60" i="19"/>
  <c r="BR60" i="19"/>
  <c r="BS60" i="19"/>
  <c r="BT60" i="19"/>
  <c r="BU60" i="19"/>
  <c r="BV60" i="19"/>
  <c r="BW60" i="19"/>
  <c r="BX60" i="19"/>
  <c r="BY60" i="19"/>
  <c r="BZ60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BU61" i="19"/>
  <c r="BV61" i="19"/>
  <c r="BW61" i="19"/>
  <c r="BX61" i="19"/>
  <c r="BY61" i="19"/>
  <c r="BZ61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BU62" i="19"/>
  <c r="BV62" i="19"/>
  <c r="BW62" i="19"/>
  <c r="BX62" i="19"/>
  <c r="BY62" i="19"/>
  <c r="BZ62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BU63" i="19"/>
  <c r="BV63" i="19"/>
  <c r="BW63" i="19"/>
  <c r="BX63" i="19"/>
  <c r="BY63" i="19"/>
  <c r="BZ63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BU64" i="19"/>
  <c r="BV64" i="19"/>
  <c r="BW64" i="19"/>
  <c r="BX64" i="19"/>
  <c r="BY64" i="19"/>
  <c r="BZ64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BU65" i="19"/>
  <c r="BV65" i="19"/>
  <c r="BW65" i="19"/>
  <c r="BX65" i="19"/>
  <c r="BY65" i="19"/>
  <c r="BZ65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BU66" i="19"/>
  <c r="BV66" i="19"/>
  <c r="BW66" i="19"/>
  <c r="BX66" i="19"/>
  <c r="BY66" i="19"/>
  <c r="BZ66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BU67" i="19"/>
  <c r="BV67" i="19"/>
  <c r="BW67" i="19"/>
  <c r="BX67" i="19"/>
  <c r="BY67" i="19"/>
  <c r="BZ67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BT68" i="19"/>
  <c r="BU68" i="19"/>
  <c r="BV68" i="19"/>
  <c r="BW68" i="19"/>
  <c r="BX68" i="19"/>
  <c r="BY68" i="19"/>
  <c r="BZ68" i="19"/>
  <c r="AT69" i="19"/>
  <c r="AU69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BH69" i="19"/>
  <c r="BI69" i="19"/>
  <c r="BJ69" i="19"/>
  <c r="BK69" i="19"/>
  <c r="BL69" i="19"/>
  <c r="BM69" i="19"/>
  <c r="BN69" i="19"/>
  <c r="BO69" i="19"/>
  <c r="BP69" i="19"/>
  <c r="BQ69" i="19"/>
  <c r="BR69" i="19"/>
  <c r="BS69" i="19"/>
  <c r="BT69" i="19"/>
  <c r="BU69" i="19"/>
  <c r="BV69" i="19"/>
  <c r="BW69" i="19"/>
  <c r="BX69" i="19"/>
  <c r="BY69" i="19"/>
  <c r="BZ69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BK70" i="19"/>
  <c r="BL70" i="19"/>
  <c r="BM70" i="19"/>
  <c r="BN70" i="19"/>
  <c r="BO70" i="19"/>
  <c r="BP70" i="19"/>
  <c r="BQ70" i="19"/>
  <c r="BR70" i="19"/>
  <c r="BS70" i="19"/>
  <c r="BT70" i="19"/>
  <c r="BU70" i="19"/>
  <c r="BV70" i="19"/>
  <c r="BW70" i="19"/>
  <c r="BX70" i="19"/>
  <c r="BY70" i="19"/>
  <c r="BZ70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AT79" i="19"/>
  <c r="AU79" i="19"/>
  <c r="AV79" i="19"/>
  <c r="AW79" i="19"/>
  <c r="AX79" i="19"/>
  <c r="AY79" i="19"/>
  <c r="AZ79" i="19"/>
  <c r="BA79" i="19"/>
  <c r="BB79" i="19"/>
  <c r="BC79" i="19"/>
  <c r="BD79" i="19"/>
  <c r="BE79" i="19"/>
  <c r="BF79" i="19"/>
  <c r="BG79" i="19"/>
  <c r="BH79" i="19"/>
  <c r="BI79" i="19"/>
  <c r="BJ79" i="19"/>
  <c r="BK79" i="19"/>
  <c r="BL79" i="19"/>
  <c r="BM79" i="19"/>
  <c r="BN79" i="19"/>
  <c r="BO79" i="19"/>
  <c r="BP79" i="19"/>
  <c r="BQ79" i="19"/>
  <c r="BR79" i="19"/>
  <c r="BS79" i="19"/>
  <c r="BT79" i="19"/>
  <c r="BU79" i="19"/>
  <c r="BV79" i="19"/>
  <c r="BW79" i="19"/>
  <c r="BX79" i="19"/>
  <c r="BY79" i="19"/>
  <c r="BZ79" i="19"/>
  <c r="AT80" i="19"/>
  <c r="AU80" i="19"/>
  <c r="AV80" i="19"/>
  <c r="AW80" i="19"/>
  <c r="AX80" i="19"/>
  <c r="AY80" i="19"/>
  <c r="AZ80" i="19"/>
  <c r="BA80" i="19"/>
  <c r="BB80" i="19"/>
  <c r="BC80" i="19"/>
  <c r="BD80" i="19"/>
  <c r="BE80" i="19"/>
  <c r="BF80" i="19"/>
  <c r="BG80" i="19"/>
  <c r="BH80" i="19"/>
  <c r="BI80" i="19"/>
  <c r="BJ80" i="19"/>
  <c r="BK80" i="19"/>
  <c r="BL80" i="19"/>
  <c r="BM80" i="19"/>
  <c r="BN80" i="19"/>
  <c r="BO80" i="19"/>
  <c r="BP80" i="19"/>
  <c r="BQ80" i="19"/>
  <c r="BR80" i="19"/>
  <c r="BS80" i="19"/>
  <c r="BT80" i="19"/>
  <c r="BU80" i="19"/>
  <c r="BV80" i="19"/>
  <c r="BW80" i="19"/>
  <c r="BX80" i="19"/>
  <c r="BY80" i="19"/>
  <c r="BZ80" i="19"/>
  <c r="AT81" i="19"/>
  <c r="AU81" i="19"/>
  <c r="AV81" i="19"/>
  <c r="AW81" i="19"/>
  <c r="AX81" i="19"/>
  <c r="AY81" i="19"/>
  <c r="AZ81" i="19"/>
  <c r="BA81" i="19"/>
  <c r="BB81" i="19"/>
  <c r="BC81" i="19"/>
  <c r="BD81" i="19"/>
  <c r="BE81" i="19"/>
  <c r="BF81" i="19"/>
  <c r="BG81" i="19"/>
  <c r="BH81" i="19"/>
  <c r="BI81" i="19"/>
  <c r="BJ81" i="19"/>
  <c r="BK81" i="19"/>
  <c r="BL81" i="19"/>
  <c r="BM81" i="19"/>
  <c r="BN81" i="19"/>
  <c r="BO81" i="19"/>
  <c r="BP81" i="19"/>
  <c r="BQ81" i="19"/>
  <c r="BR81" i="19"/>
  <c r="BS81" i="19"/>
  <c r="BT81" i="19"/>
  <c r="BU81" i="19"/>
  <c r="BV81" i="19"/>
  <c r="BW81" i="19"/>
  <c r="BX81" i="19"/>
  <c r="BY81" i="19"/>
  <c r="BZ81" i="19"/>
  <c r="AT82" i="19"/>
  <c r="AU82" i="19"/>
  <c r="AV82" i="19"/>
  <c r="AW82" i="19"/>
  <c r="AX82" i="19"/>
  <c r="AY82" i="19"/>
  <c r="AZ82" i="19"/>
  <c r="BA82" i="19"/>
  <c r="BB82" i="19"/>
  <c r="BC82" i="19"/>
  <c r="BD82" i="19"/>
  <c r="BE82" i="19"/>
  <c r="BF82" i="19"/>
  <c r="BG82" i="19"/>
  <c r="BH82" i="19"/>
  <c r="BI82" i="19"/>
  <c r="BJ82" i="19"/>
  <c r="BK82" i="19"/>
  <c r="BL82" i="19"/>
  <c r="BM82" i="19"/>
  <c r="BN82" i="19"/>
  <c r="BO82" i="19"/>
  <c r="BP82" i="19"/>
  <c r="BQ82" i="19"/>
  <c r="BR82" i="19"/>
  <c r="BS82" i="19"/>
  <c r="BT82" i="19"/>
  <c r="BU82" i="19"/>
  <c r="BV82" i="19"/>
  <c r="BW82" i="19"/>
  <c r="BX82" i="19"/>
  <c r="BY82" i="19"/>
  <c r="BZ82" i="19"/>
  <c r="AT83" i="19"/>
  <c r="AU83" i="19"/>
  <c r="AV83" i="19"/>
  <c r="AW83" i="19"/>
  <c r="AX83" i="19"/>
  <c r="AY83" i="19"/>
  <c r="AZ83" i="19"/>
  <c r="BA83" i="19"/>
  <c r="BB83" i="19"/>
  <c r="BC83" i="19"/>
  <c r="BD83" i="19"/>
  <c r="BE83" i="19"/>
  <c r="BF83" i="19"/>
  <c r="BG83" i="19"/>
  <c r="BH83" i="19"/>
  <c r="BI83" i="19"/>
  <c r="BJ83" i="19"/>
  <c r="BK83" i="19"/>
  <c r="BL83" i="19"/>
  <c r="BM83" i="19"/>
  <c r="BN83" i="19"/>
  <c r="BO83" i="19"/>
  <c r="BP83" i="19"/>
  <c r="BQ83" i="19"/>
  <c r="BR83" i="19"/>
  <c r="BS83" i="19"/>
  <c r="BT83" i="19"/>
  <c r="BU83" i="19"/>
  <c r="BV83" i="19"/>
  <c r="BW83" i="19"/>
  <c r="BX83" i="19"/>
  <c r="BY83" i="19"/>
  <c r="BZ83" i="19"/>
  <c r="AT84" i="19"/>
  <c r="AU84" i="19"/>
  <c r="AV84" i="19"/>
  <c r="AW84" i="19"/>
  <c r="AX84" i="19"/>
  <c r="AY84" i="19"/>
  <c r="AZ84" i="19"/>
  <c r="BA84" i="19"/>
  <c r="BB84" i="19"/>
  <c r="BC84" i="19"/>
  <c r="BD84" i="19"/>
  <c r="BE84" i="19"/>
  <c r="BF84" i="19"/>
  <c r="BG84" i="19"/>
  <c r="BH84" i="19"/>
  <c r="BI84" i="19"/>
  <c r="BJ84" i="19"/>
  <c r="BK84" i="19"/>
  <c r="BL84" i="19"/>
  <c r="BM84" i="19"/>
  <c r="BN84" i="19"/>
  <c r="BO84" i="19"/>
  <c r="BP84" i="19"/>
  <c r="BQ84" i="19"/>
  <c r="BR84" i="19"/>
  <c r="BS84" i="19"/>
  <c r="BT84" i="19"/>
  <c r="BU84" i="19"/>
  <c r="BV84" i="19"/>
  <c r="BW84" i="19"/>
  <c r="BX84" i="19"/>
  <c r="BY84" i="19"/>
  <c r="BZ84" i="19"/>
  <c r="AT85" i="19"/>
  <c r="AU85" i="19"/>
  <c r="AV85" i="19"/>
  <c r="AW85" i="19"/>
  <c r="AX85" i="19"/>
  <c r="AY85" i="19"/>
  <c r="AZ85" i="19"/>
  <c r="BA85" i="19"/>
  <c r="BB85" i="19"/>
  <c r="BC85" i="19"/>
  <c r="BD85" i="19"/>
  <c r="BE85" i="19"/>
  <c r="BF85" i="19"/>
  <c r="BG85" i="19"/>
  <c r="BH85" i="19"/>
  <c r="BI85" i="19"/>
  <c r="BJ85" i="19"/>
  <c r="BK85" i="19"/>
  <c r="BL85" i="19"/>
  <c r="BM85" i="19"/>
  <c r="BN85" i="19"/>
  <c r="BO85" i="19"/>
  <c r="BP85" i="19"/>
  <c r="BQ85" i="19"/>
  <c r="BR85" i="19"/>
  <c r="BS85" i="19"/>
  <c r="BT85" i="19"/>
  <c r="BU85" i="19"/>
  <c r="BV85" i="19"/>
  <c r="BW85" i="19"/>
  <c r="BX85" i="19"/>
  <c r="BY85" i="19"/>
  <c r="BZ85" i="19"/>
  <c r="AT86" i="19"/>
  <c r="AU86" i="19"/>
  <c r="AV86" i="19"/>
  <c r="AW86" i="19"/>
  <c r="AX86" i="19"/>
  <c r="AY86" i="19"/>
  <c r="AZ86" i="19"/>
  <c r="BA86" i="19"/>
  <c r="BB86" i="19"/>
  <c r="BC86" i="19"/>
  <c r="BD86" i="19"/>
  <c r="BE86" i="19"/>
  <c r="BF86" i="19"/>
  <c r="BG86" i="19"/>
  <c r="BH86" i="19"/>
  <c r="BI86" i="19"/>
  <c r="BJ86" i="19"/>
  <c r="BK86" i="19"/>
  <c r="BL86" i="19"/>
  <c r="BM86" i="19"/>
  <c r="BN86" i="19"/>
  <c r="BO86" i="19"/>
  <c r="BP86" i="19"/>
  <c r="BQ86" i="19"/>
  <c r="BR86" i="19"/>
  <c r="BS86" i="19"/>
  <c r="BT86" i="19"/>
  <c r="BU86" i="19"/>
  <c r="BV86" i="19"/>
  <c r="BW86" i="19"/>
  <c r="BX86" i="19"/>
  <c r="BY86" i="19"/>
  <c r="BZ86" i="19"/>
  <c r="AT87" i="19"/>
  <c r="AU87" i="19"/>
  <c r="AV87" i="19"/>
  <c r="AW87" i="19"/>
  <c r="AX87" i="19"/>
  <c r="AY87" i="19"/>
  <c r="AZ87" i="19"/>
  <c r="BA87" i="19"/>
  <c r="BB87" i="19"/>
  <c r="BC87" i="19"/>
  <c r="BD87" i="19"/>
  <c r="BE87" i="19"/>
  <c r="BF87" i="19"/>
  <c r="BG87" i="19"/>
  <c r="BH87" i="19"/>
  <c r="BI87" i="19"/>
  <c r="BJ87" i="19"/>
  <c r="BK87" i="19"/>
  <c r="BL87" i="19"/>
  <c r="BM87" i="19"/>
  <c r="BN87" i="19"/>
  <c r="BO87" i="19"/>
  <c r="BP87" i="19"/>
  <c r="BQ87" i="19"/>
  <c r="BR87" i="19"/>
  <c r="BS87" i="19"/>
  <c r="BT87" i="19"/>
  <c r="BU87" i="19"/>
  <c r="BV87" i="19"/>
  <c r="BW87" i="19"/>
  <c r="BX87" i="19"/>
  <c r="BY87" i="19"/>
  <c r="BZ87" i="19"/>
  <c r="AT88" i="19"/>
  <c r="AU88" i="19"/>
  <c r="AV88" i="19"/>
  <c r="AW88" i="19"/>
  <c r="AX88" i="19"/>
  <c r="AY88" i="19"/>
  <c r="AZ88" i="19"/>
  <c r="BA88" i="19"/>
  <c r="BB88" i="19"/>
  <c r="BC88" i="19"/>
  <c r="BD88" i="19"/>
  <c r="BE88" i="19"/>
  <c r="BF88" i="19"/>
  <c r="BG88" i="19"/>
  <c r="BH88" i="19"/>
  <c r="BI88" i="19"/>
  <c r="BJ88" i="19"/>
  <c r="BK88" i="19"/>
  <c r="BL88" i="19"/>
  <c r="BM88" i="19"/>
  <c r="BN88" i="19"/>
  <c r="BO88" i="19"/>
  <c r="BP88" i="19"/>
  <c r="BQ88" i="19"/>
  <c r="BR88" i="19"/>
  <c r="BS88" i="19"/>
  <c r="BT88" i="19"/>
  <c r="BU88" i="19"/>
  <c r="BV88" i="19"/>
  <c r="BW88" i="19"/>
  <c r="BX88" i="19"/>
  <c r="BY88" i="19"/>
  <c r="BZ88" i="19"/>
  <c r="AT89" i="19"/>
  <c r="AU89" i="19"/>
  <c r="AV89" i="19"/>
  <c r="AW89" i="19"/>
  <c r="AX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BK89" i="19"/>
  <c r="BL89" i="19"/>
  <c r="BM89" i="19"/>
  <c r="BN89" i="19"/>
  <c r="BO89" i="19"/>
  <c r="BP89" i="19"/>
  <c r="BQ89" i="19"/>
  <c r="BR89" i="19"/>
  <c r="BS89" i="19"/>
  <c r="BT89" i="19"/>
  <c r="BU89" i="19"/>
  <c r="BV89" i="19"/>
  <c r="BW89" i="19"/>
  <c r="BX89" i="19"/>
  <c r="BY89" i="19"/>
  <c r="BZ89" i="19"/>
  <c r="AT90" i="19"/>
  <c r="AU90" i="19"/>
  <c r="AV90" i="19"/>
  <c r="AW90" i="19"/>
  <c r="AX90" i="19"/>
  <c r="AY90" i="19"/>
  <c r="AZ90" i="19"/>
  <c r="BA90" i="19"/>
  <c r="BB90" i="19"/>
  <c r="BC90" i="19"/>
  <c r="BD90" i="19"/>
  <c r="BE90" i="19"/>
  <c r="BF90" i="19"/>
  <c r="BG90" i="19"/>
  <c r="BH90" i="19"/>
  <c r="BI90" i="19"/>
  <c r="BJ90" i="19"/>
  <c r="BK90" i="19"/>
  <c r="BL90" i="19"/>
  <c r="BM90" i="19"/>
  <c r="BN90" i="19"/>
  <c r="BO90" i="19"/>
  <c r="BP90" i="19"/>
  <c r="BQ90" i="19"/>
  <c r="BR90" i="19"/>
  <c r="BS90" i="19"/>
  <c r="BT90" i="19"/>
  <c r="BU90" i="19"/>
  <c r="BV90" i="19"/>
  <c r="BW90" i="19"/>
  <c r="BX90" i="19"/>
  <c r="BY90" i="19"/>
  <c r="BZ90" i="19"/>
  <c r="AT91" i="19"/>
  <c r="AU91" i="19"/>
  <c r="AV91" i="19"/>
  <c r="AW91" i="19"/>
  <c r="AX91" i="19"/>
  <c r="AY91" i="19"/>
  <c r="AZ91" i="19"/>
  <c r="BA91" i="19"/>
  <c r="BB91" i="19"/>
  <c r="BC91" i="19"/>
  <c r="BD91" i="19"/>
  <c r="BE91" i="19"/>
  <c r="BF91" i="19"/>
  <c r="BG91" i="19"/>
  <c r="BH91" i="19"/>
  <c r="BI91" i="19"/>
  <c r="BJ91" i="19"/>
  <c r="BK91" i="19"/>
  <c r="BL91" i="19"/>
  <c r="BM91" i="19"/>
  <c r="BN91" i="19"/>
  <c r="BO91" i="19"/>
  <c r="BP91" i="19"/>
  <c r="BQ91" i="19"/>
  <c r="BR91" i="19"/>
  <c r="BS91" i="19"/>
  <c r="BT91" i="19"/>
  <c r="BU91" i="19"/>
  <c r="BV91" i="19"/>
  <c r="BW91" i="19"/>
  <c r="BX91" i="19"/>
  <c r="BY91" i="19"/>
  <c r="BZ91" i="19"/>
  <c r="AT92" i="19"/>
  <c r="AU92" i="19"/>
  <c r="AV92" i="19"/>
  <c r="AW92" i="19"/>
  <c r="AX92" i="19"/>
  <c r="AY92" i="19"/>
  <c r="AZ92" i="19"/>
  <c r="BA92" i="19"/>
  <c r="BB92" i="19"/>
  <c r="BC92" i="19"/>
  <c r="BD92" i="19"/>
  <c r="BE92" i="19"/>
  <c r="BF92" i="19"/>
  <c r="BG92" i="19"/>
  <c r="BH92" i="19"/>
  <c r="BI92" i="19"/>
  <c r="BJ92" i="19"/>
  <c r="BK92" i="19"/>
  <c r="BL92" i="19"/>
  <c r="BM92" i="19"/>
  <c r="BN92" i="19"/>
  <c r="BO92" i="19"/>
  <c r="BP92" i="19"/>
  <c r="BQ92" i="19"/>
  <c r="BR92" i="19"/>
  <c r="BS92" i="19"/>
  <c r="BT92" i="19"/>
  <c r="BU92" i="19"/>
  <c r="BV92" i="19"/>
  <c r="BW92" i="19"/>
  <c r="BX92" i="19"/>
  <c r="BY92" i="19"/>
  <c r="BZ92" i="19"/>
  <c r="AT93" i="19"/>
  <c r="AU93" i="19"/>
  <c r="AV93" i="19"/>
  <c r="AW93" i="19"/>
  <c r="AX93" i="19"/>
  <c r="AY93" i="19"/>
  <c r="AZ93" i="19"/>
  <c r="BA93" i="19"/>
  <c r="BB93" i="19"/>
  <c r="BC93" i="19"/>
  <c r="BD93" i="19"/>
  <c r="BE93" i="19"/>
  <c r="BF93" i="19"/>
  <c r="BG93" i="19"/>
  <c r="BH93" i="19"/>
  <c r="BI93" i="19"/>
  <c r="BJ93" i="19"/>
  <c r="BK93" i="19"/>
  <c r="BL93" i="19"/>
  <c r="BM93" i="19"/>
  <c r="BN93" i="19"/>
  <c r="BO93" i="19"/>
  <c r="BP93" i="19"/>
  <c r="BQ93" i="19"/>
  <c r="BR93" i="19"/>
  <c r="BS93" i="19"/>
  <c r="BT93" i="19"/>
  <c r="BU93" i="19"/>
  <c r="BV93" i="19"/>
  <c r="BW93" i="19"/>
  <c r="BX93" i="19"/>
  <c r="BY93" i="19"/>
  <c r="BZ93" i="19"/>
  <c r="AT94" i="19"/>
  <c r="AU94" i="19"/>
  <c r="AV94" i="19"/>
  <c r="AW94" i="19"/>
  <c r="AX94" i="19"/>
  <c r="AY94" i="19"/>
  <c r="AZ94" i="19"/>
  <c r="BA94" i="19"/>
  <c r="BB94" i="19"/>
  <c r="BC94" i="19"/>
  <c r="BD94" i="19"/>
  <c r="BE94" i="19"/>
  <c r="BF94" i="19"/>
  <c r="BG94" i="19"/>
  <c r="BH94" i="19"/>
  <c r="BI94" i="19"/>
  <c r="BJ94" i="19"/>
  <c r="BK94" i="19"/>
  <c r="BL94" i="19"/>
  <c r="BM94" i="19"/>
  <c r="BN94" i="19"/>
  <c r="BO94" i="19"/>
  <c r="BP94" i="19"/>
  <c r="BQ94" i="19"/>
  <c r="BR94" i="19"/>
  <c r="BS94" i="19"/>
  <c r="BT94" i="19"/>
  <c r="BU94" i="19"/>
  <c r="BV94" i="19"/>
  <c r="BW94" i="19"/>
  <c r="BX94" i="19"/>
  <c r="BY94" i="19"/>
  <c r="BZ94" i="19"/>
  <c r="AT95" i="19"/>
  <c r="AU95" i="19"/>
  <c r="AV95" i="19"/>
  <c r="AW95" i="19"/>
  <c r="AX95" i="19"/>
  <c r="AY95" i="19"/>
  <c r="AZ95" i="19"/>
  <c r="BA95" i="19"/>
  <c r="BB95" i="19"/>
  <c r="BC95" i="19"/>
  <c r="BD95" i="19"/>
  <c r="BE95" i="19"/>
  <c r="BF95" i="19"/>
  <c r="BG95" i="19"/>
  <c r="BH95" i="19"/>
  <c r="BI95" i="19"/>
  <c r="BJ95" i="19"/>
  <c r="BK95" i="19"/>
  <c r="BL95" i="19"/>
  <c r="BM95" i="19"/>
  <c r="BN95" i="19"/>
  <c r="BO95" i="19"/>
  <c r="BP95" i="19"/>
  <c r="BQ95" i="19"/>
  <c r="BR95" i="19"/>
  <c r="BS95" i="19"/>
  <c r="BT95" i="19"/>
  <c r="BU95" i="19"/>
  <c r="BV95" i="19"/>
  <c r="BW95" i="19"/>
  <c r="BX95" i="19"/>
  <c r="BY95" i="19"/>
  <c r="BZ95" i="19"/>
  <c r="AT96" i="19"/>
  <c r="AU96" i="19"/>
  <c r="AV96" i="19"/>
  <c r="AW96" i="19"/>
  <c r="AX96" i="19"/>
  <c r="AY96" i="19"/>
  <c r="AZ96" i="19"/>
  <c r="BA96" i="19"/>
  <c r="BB96" i="19"/>
  <c r="BC96" i="19"/>
  <c r="BD96" i="19"/>
  <c r="BE96" i="19"/>
  <c r="BF96" i="19"/>
  <c r="BG96" i="19"/>
  <c r="BH96" i="19"/>
  <c r="BI96" i="19"/>
  <c r="BJ96" i="19"/>
  <c r="BK96" i="19"/>
  <c r="BL96" i="19"/>
  <c r="BM96" i="19"/>
  <c r="BN96" i="19"/>
  <c r="BO96" i="19"/>
  <c r="BP96" i="19"/>
  <c r="BQ96" i="19"/>
  <c r="BR96" i="19"/>
  <c r="BS96" i="19"/>
  <c r="BT96" i="19"/>
  <c r="BU96" i="19"/>
  <c r="BV96" i="19"/>
  <c r="BW96" i="19"/>
  <c r="BX96" i="19"/>
  <c r="BY96" i="19"/>
  <c r="BZ96" i="19"/>
  <c r="AT97" i="19"/>
  <c r="AU97" i="19"/>
  <c r="AV97" i="19"/>
  <c r="AW97" i="19"/>
  <c r="AX97" i="19"/>
  <c r="AY97" i="19"/>
  <c r="AZ97" i="19"/>
  <c r="BA97" i="19"/>
  <c r="BB97" i="19"/>
  <c r="BC97" i="19"/>
  <c r="BD97" i="19"/>
  <c r="BE97" i="19"/>
  <c r="BF97" i="19"/>
  <c r="BG97" i="19"/>
  <c r="BH97" i="19"/>
  <c r="BI97" i="19"/>
  <c r="BJ97" i="19"/>
  <c r="BK97" i="19"/>
  <c r="BL97" i="19"/>
  <c r="BM97" i="19"/>
  <c r="BN97" i="19"/>
  <c r="BO97" i="19"/>
  <c r="BP97" i="19"/>
  <c r="BQ97" i="19"/>
  <c r="BR97" i="19"/>
  <c r="BS97" i="19"/>
  <c r="BT97" i="19"/>
  <c r="BU97" i="19"/>
  <c r="BV97" i="19"/>
  <c r="BW97" i="19"/>
  <c r="BX97" i="19"/>
  <c r="BY97" i="19"/>
  <c r="BZ97" i="19"/>
  <c r="AT98" i="19"/>
  <c r="AU98" i="19"/>
  <c r="AV98" i="19"/>
  <c r="AW98" i="19"/>
  <c r="AX98" i="19"/>
  <c r="AY98" i="19"/>
  <c r="AZ98" i="19"/>
  <c r="BA98" i="19"/>
  <c r="BB98" i="19"/>
  <c r="BC98" i="19"/>
  <c r="BD98" i="19"/>
  <c r="BE98" i="19"/>
  <c r="BF98" i="19"/>
  <c r="BG98" i="19"/>
  <c r="BH98" i="19"/>
  <c r="BI98" i="19"/>
  <c r="BJ98" i="19"/>
  <c r="BK98" i="19"/>
  <c r="BL98" i="19"/>
  <c r="BM98" i="19"/>
  <c r="BN98" i="19"/>
  <c r="BO98" i="19"/>
  <c r="BP98" i="19"/>
  <c r="BQ98" i="19"/>
  <c r="BR98" i="19"/>
  <c r="BS98" i="19"/>
  <c r="BT98" i="19"/>
  <c r="BU98" i="19"/>
  <c r="BV98" i="19"/>
  <c r="BW98" i="19"/>
  <c r="BX98" i="19"/>
  <c r="BY98" i="19"/>
  <c r="BZ98" i="19"/>
  <c r="AT99" i="19"/>
  <c r="AU99" i="19"/>
  <c r="AV99" i="19"/>
  <c r="AW99" i="19"/>
  <c r="AX99" i="19"/>
  <c r="AY99" i="19"/>
  <c r="AZ99" i="19"/>
  <c r="BA99" i="19"/>
  <c r="BB99" i="19"/>
  <c r="BC99" i="19"/>
  <c r="BD99" i="19"/>
  <c r="BE99" i="19"/>
  <c r="BF99" i="19"/>
  <c r="BG99" i="19"/>
  <c r="BH99" i="19"/>
  <c r="BI99" i="19"/>
  <c r="BJ99" i="19"/>
  <c r="BK99" i="19"/>
  <c r="BL99" i="19"/>
  <c r="BM99" i="19"/>
  <c r="BN99" i="19"/>
  <c r="BO99" i="19"/>
  <c r="BP99" i="19"/>
  <c r="BQ99" i="19"/>
  <c r="BR99" i="19"/>
  <c r="BS99" i="19"/>
  <c r="BT99" i="19"/>
  <c r="BU99" i="19"/>
  <c r="BV99" i="19"/>
  <c r="BW99" i="19"/>
  <c r="BX99" i="19"/>
  <c r="BY99" i="19"/>
  <c r="BZ99" i="19"/>
  <c r="AT100" i="19"/>
  <c r="AU100" i="19"/>
  <c r="AV100" i="19"/>
  <c r="AW100" i="19"/>
  <c r="AX100" i="19"/>
  <c r="AY100" i="19"/>
  <c r="AZ100" i="19"/>
  <c r="BA100" i="19"/>
  <c r="BB100" i="19"/>
  <c r="BC100" i="19"/>
  <c r="BD100" i="19"/>
  <c r="BE100" i="19"/>
  <c r="BF100" i="19"/>
  <c r="BG100" i="19"/>
  <c r="BH100" i="19"/>
  <c r="BI100" i="19"/>
  <c r="BJ100" i="19"/>
  <c r="BK100" i="19"/>
  <c r="BL100" i="19"/>
  <c r="BM100" i="19"/>
  <c r="BN100" i="19"/>
  <c r="BO100" i="19"/>
  <c r="BP100" i="19"/>
  <c r="BQ100" i="19"/>
  <c r="BR100" i="19"/>
  <c r="BS100" i="19"/>
  <c r="BT100" i="19"/>
  <c r="BU100" i="19"/>
  <c r="BV100" i="19"/>
  <c r="BW100" i="19"/>
  <c r="BX100" i="19"/>
  <c r="BY100" i="19"/>
  <c r="BZ100" i="19"/>
  <c r="AT101" i="19"/>
  <c r="AU101" i="19"/>
  <c r="AV101" i="19"/>
  <c r="AW101" i="19"/>
  <c r="AX101" i="19"/>
  <c r="AY101" i="19"/>
  <c r="AZ101" i="19"/>
  <c r="BA101" i="19"/>
  <c r="BB101" i="19"/>
  <c r="BC101" i="19"/>
  <c r="BD101" i="19"/>
  <c r="BE101" i="19"/>
  <c r="BF101" i="19"/>
  <c r="BG101" i="19"/>
  <c r="BH101" i="19"/>
  <c r="BI101" i="19"/>
  <c r="BJ101" i="19"/>
  <c r="BK101" i="19"/>
  <c r="BL101" i="19"/>
  <c r="BM101" i="19"/>
  <c r="BN101" i="19"/>
  <c r="BO101" i="19"/>
  <c r="BP101" i="19"/>
  <c r="BQ101" i="19"/>
  <c r="BR101" i="19"/>
  <c r="BS101" i="19"/>
  <c r="BT101" i="19"/>
  <c r="BU101" i="19"/>
  <c r="BV101" i="19"/>
  <c r="BW101" i="19"/>
  <c r="BX101" i="19"/>
  <c r="BY101" i="19"/>
  <c r="BZ101" i="19"/>
  <c r="AT102" i="19"/>
  <c r="AU102" i="19"/>
  <c r="AV102" i="19"/>
  <c r="AW102" i="19"/>
  <c r="AX102" i="19"/>
  <c r="AY102" i="19"/>
  <c r="AZ102" i="19"/>
  <c r="BA102" i="19"/>
  <c r="BB102" i="19"/>
  <c r="BC102" i="19"/>
  <c r="BD102" i="19"/>
  <c r="BE102" i="19"/>
  <c r="BF102" i="19"/>
  <c r="BG102" i="19"/>
  <c r="BH102" i="19"/>
  <c r="BI102" i="19"/>
  <c r="BJ102" i="19"/>
  <c r="BK102" i="19"/>
  <c r="BL102" i="19"/>
  <c r="BM102" i="19"/>
  <c r="BN102" i="19"/>
  <c r="BO102" i="19"/>
  <c r="BP102" i="19"/>
  <c r="BQ102" i="19"/>
  <c r="BR102" i="19"/>
  <c r="BS102" i="19"/>
  <c r="BT102" i="19"/>
  <c r="BU102" i="19"/>
  <c r="BV102" i="19"/>
  <c r="BW102" i="19"/>
  <c r="BX102" i="19"/>
  <c r="BY102" i="19"/>
  <c r="BZ102" i="19"/>
  <c r="AT103" i="19"/>
  <c r="AU103" i="19"/>
  <c r="AV103" i="19"/>
  <c r="AW103" i="19"/>
  <c r="AX103" i="19"/>
  <c r="AY103" i="19"/>
  <c r="AZ103" i="19"/>
  <c r="BA103" i="19"/>
  <c r="BB103" i="19"/>
  <c r="BC103" i="19"/>
  <c r="BD103" i="19"/>
  <c r="BE103" i="19"/>
  <c r="BF103" i="19"/>
  <c r="BG103" i="19"/>
  <c r="BH103" i="19"/>
  <c r="BI103" i="19"/>
  <c r="BJ103" i="19"/>
  <c r="BK103" i="19"/>
  <c r="BL103" i="19"/>
  <c r="BM103" i="19"/>
  <c r="BN103" i="19"/>
  <c r="BO103" i="19"/>
  <c r="BP103" i="19"/>
  <c r="BQ103" i="19"/>
  <c r="BR103" i="19"/>
  <c r="BS103" i="19"/>
  <c r="BT103" i="19"/>
  <c r="BU103" i="19"/>
  <c r="BV103" i="19"/>
  <c r="BW103" i="19"/>
  <c r="BX103" i="19"/>
  <c r="BY103" i="19"/>
  <c r="BZ103" i="19"/>
  <c r="AT104" i="19"/>
  <c r="AU104" i="19"/>
  <c r="AV104" i="19"/>
  <c r="AW104" i="19"/>
  <c r="AX104" i="19"/>
  <c r="AY104" i="19"/>
  <c r="AZ104" i="19"/>
  <c r="BA104" i="19"/>
  <c r="BB104" i="19"/>
  <c r="BC104" i="19"/>
  <c r="BD104" i="19"/>
  <c r="BE104" i="19"/>
  <c r="BF104" i="19"/>
  <c r="BG104" i="19"/>
  <c r="BH104" i="19"/>
  <c r="BI104" i="19"/>
  <c r="BJ104" i="19"/>
  <c r="BK104" i="19"/>
  <c r="BL104" i="19"/>
  <c r="BM104" i="19"/>
  <c r="BN104" i="19"/>
  <c r="BO104" i="19"/>
  <c r="BP104" i="19"/>
  <c r="BQ104" i="19"/>
  <c r="BR104" i="19"/>
  <c r="BS104" i="19"/>
  <c r="BT104" i="19"/>
  <c r="BU104" i="19"/>
  <c r="BV104" i="19"/>
  <c r="BW104" i="19"/>
  <c r="BX104" i="19"/>
  <c r="BY104" i="19"/>
  <c r="BZ104" i="19"/>
  <c r="AT105" i="19"/>
  <c r="AU105" i="19"/>
  <c r="AV105" i="19"/>
  <c r="AW105" i="19"/>
  <c r="AX105" i="19"/>
  <c r="AY105" i="19"/>
  <c r="AZ105" i="19"/>
  <c r="BA105" i="19"/>
  <c r="BB105" i="19"/>
  <c r="BC105" i="19"/>
  <c r="BD105" i="19"/>
  <c r="BE105" i="19"/>
  <c r="BF105" i="19"/>
  <c r="BG105" i="19"/>
  <c r="BH105" i="19"/>
  <c r="BI105" i="19"/>
  <c r="BJ105" i="19"/>
  <c r="BK105" i="19"/>
  <c r="BL105" i="19"/>
  <c r="BM105" i="19"/>
  <c r="BN105" i="19"/>
  <c r="BO105" i="19"/>
  <c r="BP105" i="19"/>
  <c r="BQ105" i="19"/>
  <c r="BR105" i="19"/>
  <c r="BS105" i="19"/>
  <c r="BT105" i="19"/>
  <c r="BU105" i="19"/>
  <c r="BV105" i="19"/>
  <c r="BW105" i="19"/>
  <c r="BX105" i="19"/>
  <c r="BY105" i="19"/>
  <c r="BZ105" i="19"/>
  <c r="AT106" i="19"/>
  <c r="AU106" i="19"/>
  <c r="AV106" i="19"/>
  <c r="AW106" i="19"/>
  <c r="AX106" i="19"/>
  <c r="AY106" i="19"/>
  <c r="AZ106" i="19"/>
  <c r="BA106" i="19"/>
  <c r="BB106" i="19"/>
  <c r="BC106" i="19"/>
  <c r="BD106" i="19"/>
  <c r="BE106" i="19"/>
  <c r="BF106" i="19"/>
  <c r="BG106" i="19"/>
  <c r="BH106" i="19"/>
  <c r="BI106" i="19"/>
  <c r="BJ106" i="19"/>
  <c r="BK106" i="19"/>
  <c r="BL106" i="19"/>
  <c r="BM106" i="19"/>
  <c r="BN106" i="19"/>
  <c r="BO106" i="19"/>
  <c r="BP106" i="19"/>
  <c r="BQ106" i="19"/>
  <c r="BR106" i="19"/>
  <c r="BS106" i="19"/>
  <c r="BT106" i="19"/>
  <c r="BU106" i="19"/>
  <c r="BV106" i="19"/>
  <c r="BW106" i="19"/>
  <c r="BX106" i="19"/>
  <c r="BY106" i="19"/>
  <c r="BZ106" i="19"/>
  <c r="AT107" i="19"/>
  <c r="AU107" i="19"/>
  <c r="AV107" i="19"/>
  <c r="AW107" i="19"/>
  <c r="AX107" i="19"/>
  <c r="AY107" i="19"/>
  <c r="AZ107" i="19"/>
  <c r="BA107" i="19"/>
  <c r="BB107" i="19"/>
  <c r="BC107" i="19"/>
  <c r="BD107" i="19"/>
  <c r="BE107" i="19"/>
  <c r="BF107" i="19"/>
  <c r="BG107" i="19"/>
  <c r="BH107" i="19"/>
  <c r="BI107" i="19"/>
  <c r="BJ107" i="19"/>
  <c r="BK107" i="19"/>
  <c r="BL107" i="19"/>
  <c r="BM107" i="19"/>
  <c r="BN107" i="19"/>
  <c r="BO107" i="19"/>
  <c r="BP107" i="19"/>
  <c r="BQ107" i="19"/>
  <c r="BR107" i="19"/>
  <c r="BS107" i="19"/>
  <c r="BT107" i="19"/>
  <c r="BU107" i="19"/>
  <c r="BV107" i="19"/>
  <c r="BW107" i="19"/>
  <c r="BX107" i="19"/>
  <c r="BY107" i="19"/>
  <c r="BZ107" i="19"/>
  <c r="AT108" i="19"/>
  <c r="AU108" i="19"/>
  <c r="AV108" i="19"/>
  <c r="AW108" i="19"/>
  <c r="AX108" i="19"/>
  <c r="AY108" i="19"/>
  <c r="AZ108" i="19"/>
  <c r="BA108" i="19"/>
  <c r="BB108" i="19"/>
  <c r="BC108" i="19"/>
  <c r="BD108" i="19"/>
  <c r="BE108" i="19"/>
  <c r="BF108" i="19"/>
  <c r="BG108" i="19"/>
  <c r="BH108" i="19"/>
  <c r="BI108" i="19"/>
  <c r="BJ108" i="19"/>
  <c r="BK108" i="19"/>
  <c r="BL108" i="19"/>
  <c r="BM108" i="19"/>
  <c r="BN108" i="19"/>
  <c r="BO108" i="19"/>
  <c r="BP108" i="19"/>
  <c r="BQ108" i="19"/>
  <c r="BR108" i="19"/>
  <c r="BS108" i="19"/>
  <c r="BT108" i="19"/>
  <c r="BU108" i="19"/>
  <c r="BV108" i="19"/>
  <c r="BW108" i="19"/>
  <c r="BX108" i="19"/>
  <c r="BY108" i="19"/>
  <c r="BZ108" i="19"/>
  <c r="AT109" i="19"/>
  <c r="AU109" i="19"/>
  <c r="AV109" i="19"/>
  <c r="AW109" i="19"/>
  <c r="AX109" i="19"/>
  <c r="AY109" i="19"/>
  <c r="AZ109" i="19"/>
  <c r="BA109" i="19"/>
  <c r="BB109" i="19"/>
  <c r="BC109" i="19"/>
  <c r="BD109" i="19"/>
  <c r="BE109" i="19"/>
  <c r="BF109" i="19"/>
  <c r="BG109" i="19"/>
  <c r="BH109" i="19"/>
  <c r="BI109" i="19"/>
  <c r="BJ109" i="19"/>
  <c r="BK109" i="19"/>
  <c r="BL109" i="19"/>
  <c r="BM109" i="19"/>
  <c r="BN109" i="19"/>
  <c r="BO109" i="19"/>
  <c r="BP109" i="19"/>
  <c r="BQ109" i="19"/>
  <c r="BR109" i="19"/>
  <c r="BS109" i="19"/>
  <c r="BT109" i="19"/>
  <c r="BU109" i="19"/>
  <c r="BV109" i="19"/>
  <c r="BW109" i="19"/>
  <c r="BX109" i="19"/>
  <c r="BY109" i="19"/>
  <c r="BZ109" i="19"/>
  <c r="AT110" i="19"/>
  <c r="AU110" i="19"/>
  <c r="AV110" i="19"/>
  <c r="AW110" i="19"/>
  <c r="AX110" i="19"/>
  <c r="AY110" i="19"/>
  <c r="AZ110" i="19"/>
  <c r="BA110" i="19"/>
  <c r="BB110" i="19"/>
  <c r="BC110" i="19"/>
  <c r="BD110" i="19"/>
  <c r="BE110" i="19"/>
  <c r="BF110" i="19"/>
  <c r="BG110" i="19"/>
  <c r="BH110" i="19"/>
  <c r="BI110" i="19"/>
  <c r="BJ110" i="19"/>
  <c r="BK110" i="19"/>
  <c r="BL110" i="19"/>
  <c r="BM110" i="19"/>
  <c r="BN110" i="19"/>
  <c r="BO110" i="19"/>
  <c r="BP110" i="19"/>
  <c r="BQ110" i="19"/>
  <c r="BR110" i="19"/>
  <c r="BS110" i="19"/>
  <c r="BT110" i="19"/>
  <c r="BU110" i="19"/>
  <c r="BV110" i="19"/>
  <c r="BW110" i="19"/>
  <c r="BX110" i="19"/>
  <c r="BY110" i="19"/>
  <c r="BZ110" i="19"/>
  <c r="AT111" i="19"/>
  <c r="AU111" i="19"/>
  <c r="AV111" i="19"/>
  <c r="AW111" i="19"/>
  <c r="AX111" i="19"/>
  <c r="AY111" i="19"/>
  <c r="AZ111" i="19"/>
  <c r="BA111" i="19"/>
  <c r="BB111" i="19"/>
  <c r="BC111" i="19"/>
  <c r="BD111" i="19"/>
  <c r="BE111" i="19"/>
  <c r="BF111" i="19"/>
  <c r="BG111" i="19"/>
  <c r="BH111" i="19"/>
  <c r="BI111" i="19"/>
  <c r="BJ111" i="19"/>
  <c r="BK111" i="19"/>
  <c r="BL111" i="19"/>
  <c r="BM111" i="19"/>
  <c r="BN111" i="19"/>
  <c r="BO111" i="19"/>
  <c r="BP111" i="19"/>
  <c r="BQ111" i="19"/>
  <c r="BR111" i="19"/>
  <c r="BS111" i="19"/>
  <c r="BT111" i="19"/>
  <c r="BU111" i="19"/>
  <c r="BV111" i="19"/>
  <c r="BW111" i="19"/>
  <c r="BX111" i="19"/>
  <c r="BY111" i="19"/>
  <c r="BZ111" i="19"/>
  <c r="AT112" i="19"/>
  <c r="AU112" i="19"/>
  <c r="AV112" i="19"/>
  <c r="AW112" i="19"/>
  <c r="AX112" i="19"/>
  <c r="AY112" i="19"/>
  <c r="AZ112" i="19"/>
  <c r="BA112" i="19"/>
  <c r="BB112" i="19"/>
  <c r="BC112" i="19"/>
  <c r="BD112" i="19"/>
  <c r="BE112" i="19"/>
  <c r="BF112" i="19"/>
  <c r="BG112" i="19"/>
  <c r="BH112" i="19"/>
  <c r="BI112" i="19"/>
  <c r="BJ112" i="19"/>
  <c r="BK112" i="19"/>
  <c r="BL112" i="19"/>
  <c r="BM112" i="19"/>
  <c r="BN112" i="19"/>
  <c r="BO112" i="19"/>
  <c r="BP112" i="19"/>
  <c r="BQ112" i="19"/>
  <c r="BR112" i="19"/>
  <c r="BS112" i="19"/>
  <c r="BT112" i="19"/>
  <c r="BU112" i="19"/>
  <c r="BV112" i="19"/>
  <c r="BW112" i="19"/>
  <c r="BX112" i="19"/>
  <c r="BY112" i="19"/>
  <c r="BZ112" i="19"/>
  <c r="AT113" i="19"/>
  <c r="AU113" i="19"/>
  <c r="AV113" i="19"/>
  <c r="AW113" i="19"/>
  <c r="AX113" i="19"/>
  <c r="AY113" i="19"/>
  <c r="AZ113" i="19"/>
  <c r="BA113" i="19"/>
  <c r="BB113" i="19"/>
  <c r="BC113" i="19"/>
  <c r="BD113" i="19"/>
  <c r="BE113" i="19"/>
  <c r="BF113" i="19"/>
  <c r="BG113" i="19"/>
  <c r="BH113" i="19"/>
  <c r="BI113" i="19"/>
  <c r="BJ113" i="19"/>
  <c r="BK113" i="19"/>
  <c r="BL113" i="19"/>
  <c r="BM113" i="19"/>
  <c r="BN113" i="19"/>
  <c r="BO113" i="19"/>
  <c r="BP113" i="19"/>
  <c r="BQ113" i="19"/>
  <c r="BR113" i="19"/>
  <c r="BS113" i="19"/>
  <c r="BT113" i="19"/>
  <c r="BU113" i="19"/>
  <c r="BV113" i="19"/>
  <c r="BW113" i="19"/>
  <c r="BX113" i="19"/>
  <c r="BY113" i="19"/>
  <c r="BZ113" i="19"/>
  <c r="AT114" i="19"/>
  <c r="AU114" i="19"/>
  <c r="AV114" i="19"/>
  <c r="AW114" i="19"/>
  <c r="AX114" i="19"/>
  <c r="AY114" i="19"/>
  <c r="AZ114" i="19"/>
  <c r="BA114" i="19"/>
  <c r="BB114" i="19"/>
  <c r="BC114" i="19"/>
  <c r="BD114" i="19"/>
  <c r="BE114" i="19"/>
  <c r="BF114" i="19"/>
  <c r="BG114" i="19"/>
  <c r="BH114" i="19"/>
  <c r="BI114" i="19"/>
  <c r="BJ114" i="19"/>
  <c r="BK114" i="19"/>
  <c r="BL114" i="19"/>
  <c r="BM114" i="19"/>
  <c r="BN114" i="19"/>
  <c r="BO114" i="19"/>
  <c r="BP114" i="19"/>
  <c r="BQ114" i="19"/>
  <c r="BR114" i="19"/>
  <c r="BS114" i="19"/>
  <c r="BT114" i="19"/>
  <c r="BU114" i="19"/>
  <c r="BV114" i="19"/>
  <c r="BW114" i="19"/>
  <c r="BX114" i="19"/>
  <c r="BY114" i="19"/>
  <c r="BZ114" i="19"/>
  <c r="AT115" i="19"/>
  <c r="AU115" i="19"/>
  <c r="AV115" i="19"/>
  <c r="AW115" i="19"/>
  <c r="AX115" i="19"/>
  <c r="AY115" i="19"/>
  <c r="AZ115" i="19"/>
  <c r="BA115" i="19"/>
  <c r="BB115" i="19"/>
  <c r="BC115" i="19"/>
  <c r="BD115" i="19"/>
  <c r="BE115" i="19"/>
  <c r="BF115" i="19"/>
  <c r="BG115" i="19"/>
  <c r="BH115" i="19"/>
  <c r="BI115" i="19"/>
  <c r="BJ115" i="19"/>
  <c r="BK115" i="19"/>
  <c r="BL115" i="19"/>
  <c r="BM115" i="19"/>
  <c r="BN115" i="19"/>
  <c r="BO115" i="19"/>
  <c r="BP115" i="19"/>
  <c r="BQ115" i="19"/>
  <c r="BR115" i="19"/>
  <c r="BS115" i="19"/>
  <c r="BT115" i="19"/>
  <c r="BU115" i="19"/>
  <c r="BV115" i="19"/>
  <c r="BW115" i="19"/>
  <c r="BX115" i="19"/>
  <c r="BY115" i="19"/>
  <c r="BZ115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BU116" i="19"/>
  <c r="BV116" i="19"/>
  <c r="BW116" i="19"/>
  <c r="BX116" i="19"/>
  <c r="BY116" i="19"/>
  <c r="BZ116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BU117" i="19"/>
  <c r="BV117" i="19"/>
  <c r="BW117" i="19"/>
  <c r="BX117" i="19"/>
  <c r="BY117" i="19"/>
  <c r="BZ117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BU118" i="19"/>
  <c r="BV118" i="19"/>
  <c r="BW118" i="19"/>
  <c r="BX118" i="19"/>
  <c r="BY118" i="19"/>
  <c r="BZ118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BU119" i="19"/>
  <c r="BV119" i="19"/>
  <c r="BW119" i="19"/>
  <c r="BX119" i="19"/>
  <c r="BY119" i="19"/>
  <c r="BZ119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BU120" i="19"/>
  <c r="BV120" i="19"/>
  <c r="BW120" i="19"/>
  <c r="BX120" i="19"/>
  <c r="BY120" i="19"/>
  <c r="BZ120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AT128" i="19"/>
  <c r="AU128" i="19"/>
  <c r="AV128" i="19"/>
  <c r="AW128" i="19"/>
  <c r="AX128" i="19"/>
  <c r="AY128" i="19"/>
  <c r="AZ128" i="19"/>
  <c r="BA128" i="19"/>
  <c r="BB128" i="19"/>
  <c r="BC128" i="19"/>
  <c r="BD128" i="19"/>
  <c r="BE128" i="19"/>
  <c r="BF128" i="19"/>
  <c r="BG128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AT129" i="19"/>
  <c r="AU129" i="19"/>
  <c r="AV129" i="19"/>
  <c r="AW129" i="19"/>
  <c r="AX129" i="19"/>
  <c r="AY129" i="19"/>
  <c r="AZ129" i="19"/>
  <c r="BA129" i="19"/>
  <c r="BB129" i="19"/>
  <c r="BC129" i="19"/>
  <c r="BD129" i="19"/>
  <c r="BE129" i="19"/>
  <c r="BF129" i="19"/>
  <c r="BG129" i="19"/>
  <c r="BH129" i="19"/>
  <c r="BI129" i="19"/>
  <c r="BJ129" i="19"/>
  <c r="BK129" i="19"/>
  <c r="BL129" i="19"/>
  <c r="BM129" i="19"/>
  <c r="BN129" i="19"/>
  <c r="BO129" i="19"/>
  <c r="BP129" i="19"/>
  <c r="BQ129" i="19"/>
  <c r="BR129" i="19"/>
  <c r="BS129" i="19"/>
  <c r="BT129" i="19"/>
  <c r="BU129" i="19"/>
  <c r="BV129" i="19"/>
  <c r="BW129" i="19"/>
  <c r="BX129" i="19"/>
  <c r="BY129" i="19"/>
  <c r="BZ129" i="19"/>
  <c r="AT130" i="19"/>
  <c r="AU130" i="19"/>
  <c r="AV130" i="19"/>
  <c r="AW130" i="19"/>
  <c r="AX130" i="19"/>
  <c r="AY130" i="19"/>
  <c r="AZ130" i="19"/>
  <c r="BA130" i="19"/>
  <c r="BB130" i="19"/>
  <c r="BC130" i="19"/>
  <c r="BD130" i="19"/>
  <c r="BE130" i="19"/>
  <c r="BF130" i="19"/>
  <c r="BG130" i="19"/>
  <c r="BH130" i="19"/>
  <c r="BI130" i="19"/>
  <c r="BJ130" i="19"/>
  <c r="BK130" i="19"/>
  <c r="BL130" i="19"/>
  <c r="BM130" i="19"/>
  <c r="BN130" i="19"/>
  <c r="BO130" i="19"/>
  <c r="BP130" i="19"/>
  <c r="BQ130" i="19"/>
  <c r="BR130" i="19"/>
  <c r="BS130" i="19"/>
  <c r="BT130" i="19"/>
  <c r="BU130" i="19"/>
  <c r="BV130" i="19"/>
  <c r="BW130" i="19"/>
  <c r="BX130" i="19"/>
  <c r="BY130" i="19"/>
  <c r="BZ130" i="19"/>
  <c r="AT131" i="19"/>
  <c r="AU131" i="19"/>
  <c r="AV131" i="19"/>
  <c r="AW131" i="19"/>
  <c r="AX131" i="19"/>
  <c r="AY131" i="19"/>
  <c r="AZ131" i="19"/>
  <c r="BA131" i="19"/>
  <c r="BB131" i="19"/>
  <c r="BC131" i="19"/>
  <c r="BD131" i="19"/>
  <c r="BE131" i="19"/>
  <c r="BF131" i="19"/>
  <c r="BG131" i="19"/>
  <c r="BH131" i="19"/>
  <c r="BI131" i="19"/>
  <c r="BJ131" i="19"/>
  <c r="BK131" i="19"/>
  <c r="BL131" i="19"/>
  <c r="BM131" i="19"/>
  <c r="BN131" i="19"/>
  <c r="BO131" i="19"/>
  <c r="BP131" i="19"/>
  <c r="BQ131" i="19"/>
  <c r="BR131" i="19"/>
  <c r="BS131" i="19"/>
  <c r="BT131" i="19"/>
  <c r="BU131" i="19"/>
  <c r="BV131" i="19"/>
  <c r="BW131" i="19"/>
  <c r="BX131" i="19"/>
  <c r="BY131" i="19"/>
  <c r="BZ131" i="19"/>
  <c r="AT132" i="19"/>
  <c r="AU132" i="19"/>
  <c r="AV132" i="19"/>
  <c r="AW132" i="19"/>
  <c r="AX132" i="19"/>
  <c r="AY132" i="19"/>
  <c r="AZ132" i="19"/>
  <c r="BA132" i="19"/>
  <c r="BB132" i="19"/>
  <c r="BC132" i="19"/>
  <c r="BD132" i="19"/>
  <c r="BE132" i="19"/>
  <c r="BF132" i="19"/>
  <c r="BG132" i="19"/>
  <c r="BH132" i="19"/>
  <c r="BI132" i="19"/>
  <c r="BJ132" i="19"/>
  <c r="BK132" i="19"/>
  <c r="BL132" i="19"/>
  <c r="BM132" i="19"/>
  <c r="BN132" i="19"/>
  <c r="BO132" i="19"/>
  <c r="BP132" i="19"/>
  <c r="BQ132" i="19"/>
  <c r="BR132" i="19"/>
  <c r="BS132" i="19"/>
  <c r="BT132" i="19"/>
  <c r="BU132" i="19"/>
  <c r="BV132" i="19"/>
  <c r="BW132" i="19"/>
  <c r="BX132" i="19"/>
  <c r="BY132" i="19"/>
  <c r="BZ132" i="19"/>
  <c r="AT133" i="19"/>
  <c r="AU133" i="19"/>
  <c r="AV133" i="19"/>
  <c r="AW133" i="19"/>
  <c r="AX133" i="19"/>
  <c r="AY133" i="19"/>
  <c r="AZ133" i="19"/>
  <c r="BA133" i="19"/>
  <c r="BB133" i="19"/>
  <c r="BC133" i="19"/>
  <c r="BD133" i="19"/>
  <c r="BE133" i="19"/>
  <c r="BF133" i="19"/>
  <c r="BG133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AT134" i="19"/>
  <c r="AU134" i="19"/>
  <c r="AV134" i="19"/>
  <c r="AW134" i="19"/>
  <c r="AX134" i="19"/>
  <c r="AY134" i="19"/>
  <c r="AZ134" i="19"/>
  <c r="BA134" i="19"/>
  <c r="BB134" i="19"/>
  <c r="BC134" i="19"/>
  <c r="BD134" i="19"/>
  <c r="BE134" i="19"/>
  <c r="BF134" i="19"/>
  <c r="BG134" i="19"/>
  <c r="BH134" i="19"/>
  <c r="BI134" i="19"/>
  <c r="BJ134" i="19"/>
  <c r="BK134" i="19"/>
  <c r="BL134" i="19"/>
  <c r="BM134" i="19"/>
  <c r="BN134" i="19"/>
  <c r="BO134" i="19"/>
  <c r="BP134" i="19"/>
  <c r="BQ134" i="19"/>
  <c r="BR134" i="19"/>
  <c r="BS134" i="19"/>
  <c r="BT134" i="19"/>
  <c r="BU134" i="19"/>
  <c r="BV134" i="19"/>
  <c r="BW134" i="19"/>
  <c r="BX134" i="19"/>
  <c r="BY134" i="19"/>
  <c r="BZ134" i="19"/>
  <c r="AT135" i="19"/>
  <c r="AU135" i="19"/>
  <c r="AV135" i="19"/>
  <c r="AW135" i="19"/>
  <c r="AX135" i="19"/>
  <c r="AY135" i="19"/>
  <c r="AZ135" i="19"/>
  <c r="BA135" i="19"/>
  <c r="BB135" i="19"/>
  <c r="BC135" i="19"/>
  <c r="BD135" i="19"/>
  <c r="BE135" i="19"/>
  <c r="BF135" i="19"/>
  <c r="BG135" i="19"/>
  <c r="BH135" i="19"/>
  <c r="BI135" i="19"/>
  <c r="BJ135" i="19"/>
  <c r="BK135" i="19"/>
  <c r="BL135" i="19"/>
  <c r="BM135" i="19"/>
  <c r="BN135" i="19"/>
  <c r="BO135" i="19"/>
  <c r="BP135" i="19"/>
  <c r="BQ135" i="19"/>
  <c r="BR135" i="19"/>
  <c r="BS135" i="19"/>
  <c r="BT135" i="19"/>
  <c r="BU135" i="19"/>
  <c r="BV135" i="19"/>
  <c r="BW135" i="19"/>
  <c r="BX135" i="19"/>
  <c r="BY135" i="19"/>
  <c r="BZ135" i="19"/>
  <c r="AT136" i="19"/>
  <c r="AU136" i="19"/>
  <c r="AV136" i="19"/>
  <c r="AW136" i="19"/>
  <c r="AX136" i="19"/>
  <c r="AY136" i="19"/>
  <c r="AZ136" i="19"/>
  <c r="BA136" i="19"/>
  <c r="BB136" i="19"/>
  <c r="BC136" i="19"/>
  <c r="BD136" i="19"/>
  <c r="BE136" i="19"/>
  <c r="BF136" i="19"/>
  <c r="BG136" i="19"/>
  <c r="BH136" i="19"/>
  <c r="BI136" i="19"/>
  <c r="BJ136" i="19"/>
  <c r="BK136" i="19"/>
  <c r="BL136" i="19"/>
  <c r="BM136" i="19"/>
  <c r="BN136" i="19"/>
  <c r="BO136" i="19"/>
  <c r="BP136" i="19"/>
  <c r="BQ136" i="19"/>
  <c r="BR136" i="19"/>
  <c r="BS136" i="19"/>
  <c r="BT136" i="19"/>
  <c r="BU136" i="19"/>
  <c r="BV136" i="19"/>
  <c r="BW136" i="19"/>
  <c r="BX136" i="19"/>
  <c r="BY136" i="19"/>
  <c r="BZ136" i="19"/>
  <c r="AT137" i="19"/>
  <c r="AU137" i="19"/>
  <c r="AV137" i="19"/>
  <c r="AW137" i="19"/>
  <c r="AX137" i="19"/>
  <c r="AY137" i="19"/>
  <c r="AZ137" i="19"/>
  <c r="BA137" i="19"/>
  <c r="BB137" i="19"/>
  <c r="BC137" i="19"/>
  <c r="BD137" i="19"/>
  <c r="BE137" i="19"/>
  <c r="BF137" i="19"/>
  <c r="BG137" i="19"/>
  <c r="BH137" i="19"/>
  <c r="BI137" i="19"/>
  <c r="BJ137" i="19"/>
  <c r="BK137" i="19"/>
  <c r="BL137" i="19"/>
  <c r="BM137" i="19"/>
  <c r="BN137" i="19"/>
  <c r="BO137" i="19"/>
  <c r="BP137" i="19"/>
  <c r="BQ137" i="19"/>
  <c r="BR137" i="19"/>
  <c r="BS137" i="19"/>
  <c r="BT137" i="19"/>
  <c r="BU137" i="19"/>
  <c r="BV137" i="19"/>
  <c r="BW137" i="19"/>
  <c r="BX137" i="19"/>
  <c r="BY137" i="19"/>
  <c r="BZ137" i="19"/>
  <c r="AT138" i="19"/>
  <c r="AU138" i="19"/>
  <c r="AV138" i="19"/>
  <c r="AW138" i="19"/>
  <c r="AX138" i="19"/>
  <c r="AY138" i="19"/>
  <c r="AZ138" i="19"/>
  <c r="BA138" i="19"/>
  <c r="BB138" i="19"/>
  <c r="BC138" i="19"/>
  <c r="BD138" i="19"/>
  <c r="BE138" i="19"/>
  <c r="BF138" i="19"/>
  <c r="BG138" i="19"/>
  <c r="BH138" i="19"/>
  <c r="BI138" i="19"/>
  <c r="BJ138" i="19"/>
  <c r="BK138" i="19"/>
  <c r="BL138" i="19"/>
  <c r="BM138" i="19"/>
  <c r="BN138" i="19"/>
  <c r="BO138" i="19"/>
  <c r="BP138" i="19"/>
  <c r="BQ138" i="19"/>
  <c r="BR138" i="19"/>
  <c r="BS138" i="19"/>
  <c r="BT138" i="19"/>
  <c r="BU138" i="19"/>
  <c r="BV138" i="19"/>
  <c r="BW138" i="19"/>
  <c r="BX138" i="19"/>
  <c r="BY138" i="19"/>
  <c r="BZ138" i="19"/>
  <c r="AT139" i="19"/>
  <c r="AU139" i="19"/>
  <c r="AV139" i="19"/>
  <c r="AW139" i="19"/>
  <c r="AX139" i="19"/>
  <c r="AY139" i="19"/>
  <c r="AZ139" i="19"/>
  <c r="BA139" i="19"/>
  <c r="BB139" i="19"/>
  <c r="BC139" i="19"/>
  <c r="BD139" i="19"/>
  <c r="BE139" i="19"/>
  <c r="BF139" i="19"/>
  <c r="BG139" i="19"/>
  <c r="BH139" i="19"/>
  <c r="BI139" i="19"/>
  <c r="BJ139" i="19"/>
  <c r="BK139" i="19"/>
  <c r="BL139" i="19"/>
  <c r="BM139" i="19"/>
  <c r="BN139" i="19"/>
  <c r="BO139" i="19"/>
  <c r="BP139" i="19"/>
  <c r="BQ139" i="19"/>
  <c r="BR139" i="19"/>
  <c r="BS139" i="19"/>
  <c r="BT139" i="19"/>
  <c r="BU139" i="19"/>
  <c r="BV139" i="19"/>
  <c r="BW139" i="19"/>
  <c r="BX139" i="19"/>
  <c r="BY139" i="19"/>
  <c r="BZ139" i="19"/>
  <c r="AT140" i="19"/>
  <c r="AU140" i="19"/>
  <c r="AV140" i="19"/>
  <c r="AW140" i="19"/>
  <c r="AX140" i="19"/>
  <c r="AY140" i="19"/>
  <c r="AZ140" i="19"/>
  <c r="BA140" i="19"/>
  <c r="BB140" i="19"/>
  <c r="BC140" i="19"/>
  <c r="BD140" i="19"/>
  <c r="BE140" i="19"/>
  <c r="BF140" i="19"/>
  <c r="BG140" i="19"/>
  <c r="BH140" i="19"/>
  <c r="BI140" i="19"/>
  <c r="BJ140" i="19"/>
  <c r="BK140" i="19"/>
  <c r="BL140" i="19"/>
  <c r="BM140" i="19"/>
  <c r="BN140" i="19"/>
  <c r="BO140" i="19"/>
  <c r="BP140" i="19"/>
  <c r="BQ140" i="19"/>
  <c r="BR140" i="19"/>
  <c r="BS140" i="19"/>
  <c r="BT140" i="19"/>
  <c r="BU140" i="19"/>
  <c r="BV140" i="19"/>
  <c r="BW140" i="19"/>
  <c r="BX140" i="19"/>
  <c r="BY140" i="19"/>
  <c r="BZ140" i="19"/>
  <c r="AT141" i="19"/>
  <c r="AU141" i="19"/>
  <c r="AV141" i="19"/>
  <c r="AW141" i="19"/>
  <c r="AX141" i="19"/>
  <c r="AY141" i="19"/>
  <c r="AZ141" i="19"/>
  <c r="BA141" i="19"/>
  <c r="BB141" i="19"/>
  <c r="BC141" i="19"/>
  <c r="BD141" i="19"/>
  <c r="BE141" i="19"/>
  <c r="BF141" i="19"/>
  <c r="BG141" i="19"/>
  <c r="BH141" i="19"/>
  <c r="BI141" i="19"/>
  <c r="BJ141" i="19"/>
  <c r="BK141" i="19"/>
  <c r="BL141" i="19"/>
  <c r="BM141" i="19"/>
  <c r="BN141" i="19"/>
  <c r="BO141" i="19"/>
  <c r="BP141" i="19"/>
  <c r="BQ141" i="19"/>
  <c r="BR141" i="19"/>
  <c r="BS141" i="19"/>
  <c r="BT141" i="19"/>
  <c r="BU141" i="19"/>
  <c r="BV141" i="19"/>
  <c r="BW141" i="19"/>
  <c r="BX141" i="19"/>
  <c r="BY141" i="19"/>
  <c r="BZ141" i="19"/>
  <c r="AT142" i="19"/>
  <c r="AU142" i="19"/>
  <c r="AV142" i="19"/>
  <c r="AW142" i="19"/>
  <c r="AX142" i="19"/>
  <c r="AY142" i="19"/>
  <c r="AZ142" i="19"/>
  <c r="BA142" i="19"/>
  <c r="BB142" i="19"/>
  <c r="BC142" i="19"/>
  <c r="BD142" i="19"/>
  <c r="BE142" i="19"/>
  <c r="BF142" i="19"/>
  <c r="BG142" i="19"/>
  <c r="BH142" i="19"/>
  <c r="BI142" i="19"/>
  <c r="BJ142" i="19"/>
  <c r="BK142" i="19"/>
  <c r="BL142" i="19"/>
  <c r="BM142" i="19"/>
  <c r="BN142" i="19"/>
  <c r="BO142" i="19"/>
  <c r="BP142" i="19"/>
  <c r="BQ142" i="19"/>
  <c r="BR142" i="19"/>
  <c r="BS142" i="19"/>
  <c r="BT142" i="19"/>
  <c r="BU142" i="19"/>
  <c r="BV142" i="19"/>
  <c r="BW142" i="19"/>
  <c r="BX142" i="19"/>
  <c r="BY142" i="19"/>
  <c r="BZ142" i="19"/>
  <c r="AT143" i="19"/>
  <c r="AU143" i="19"/>
  <c r="AV143" i="19"/>
  <c r="AW143" i="19"/>
  <c r="AX143" i="19"/>
  <c r="AY143" i="19"/>
  <c r="AZ143" i="19"/>
  <c r="BA143" i="19"/>
  <c r="BB143" i="19"/>
  <c r="BC143" i="19"/>
  <c r="BD143" i="19"/>
  <c r="BE143" i="19"/>
  <c r="BF143" i="19"/>
  <c r="BG143" i="19"/>
  <c r="BH143" i="19"/>
  <c r="BI143" i="19"/>
  <c r="BJ143" i="19"/>
  <c r="BK143" i="19"/>
  <c r="BL143" i="19"/>
  <c r="BM143" i="19"/>
  <c r="BN143" i="19"/>
  <c r="BO143" i="19"/>
  <c r="BP143" i="19"/>
  <c r="BQ143" i="19"/>
  <c r="BR143" i="19"/>
  <c r="BS143" i="19"/>
  <c r="BT143" i="19"/>
  <c r="BU143" i="19"/>
  <c r="BV143" i="19"/>
  <c r="BW143" i="19"/>
  <c r="BX143" i="19"/>
  <c r="BY143" i="19"/>
  <c r="BZ143" i="19"/>
  <c r="AT144" i="19"/>
  <c r="AU144" i="19"/>
  <c r="AV144" i="19"/>
  <c r="AW144" i="19"/>
  <c r="AX144" i="19"/>
  <c r="AY144" i="19"/>
  <c r="AZ144" i="19"/>
  <c r="BA144" i="19"/>
  <c r="BB144" i="19"/>
  <c r="BC144" i="19"/>
  <c r="BD144" i="19"/>
  <c r="BE144" i="19"/>
  <c r="BF144" i="19"/>
  <c r="BG144" i="19"/>
  <c r="BH144" i="19"/>
  <c r="BI144" i="19"/>
  <c r="BJ144" i="19"/>
  <c r="BK144" i="19"/>
  <c r="BL144" i="19"/>
  <c r="BM144" i="19"/>
  <c r="BN144" i="19"/>
  <c r="BO144" i="19"/>
  <c r="BP144" i="19"/>
  <c r="BQ144" i="19"/>
  <c r="BR144" i="19"/>
  <c r="BS144" i="19"/>
  <c r="BT144" i="19"/>
  <c r="BU144" i="19"/>
  <c r="BV144" i="19"/>
  <c r="BW144" i="19"/>
  <c r="BX144" i="19"/>
  <c r="BY144" i="19"/>
  <c r="BZ144" i="19"/>
  <c r="AT145" i="19"/>
  <c r="AU145" i="19"/>
  <c r="AV145" i="19"/>
  <c r="AW145" i="19"/>
  <c r="AX145" i="19"/>
  <c r="AY145" i="19"/>
  <c r="AZ145" i="19"/>
  <c r="BA145" i="19"/>
  <c r="BB145" i="19"/>
  <c r="BC145" i="19"/>
  <c r="BD145" i="19"/>
  <c r="BE145" i="19"/>
  <c r="BF145" i="19"/>
  <c r="BG145" i="19"/>
  <c r="BH145" i="19"/>
  <c r="BI145" i="19"/>
  <c r="BJ145" i="19"/>
  <c r="BK145" i="19"/>
  <c r="BL145" i="19"/>
  <c r="BM145" i="19"/>
  <c r="BN145" i="19"/>
  <c r="BO145" i="19"/>
  <c r="BP145" i="19"/>
  <c r="BQ145" i="19"/>
  <c r="BR145" i="19"/>
  <c r="BS145" i="19"/>
  <c r="BT145" i="19"/>
  <c r="BU145" i="19"/>
  <c r="BV145" i="19"/>
  <c r="BW145" i="19"/>
  <c r="BX145" i="19"/>
  <c r="BY145" i="19"/>
  <c r="BZ145" i="19"/>
  <c r="AT146" i="19"/>
  <c r="AU146" i="19"/>
  <c r="AV146" i="19"/>
  <c r="AW146" i="19"/>
  <c r="AX146" i="19"/>
  <c r="AY146" i="19"/>
  <c r="AZ146" i="19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AT147" i="19"/>
  <c r="AU147" i="19"/>
  <c r="AV147" i="19"/>
  <c r="AW147" i="19"/>
  <c r="AX147" i="19"/>
  <c r="AY147" i="19"/>
  <c r="AZ147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AT148" i="19"/>
  <c r="AU148" i="19"/>
  <c r="AV148" i="19"/>
  <c r="AW148" i="19"/>
  <c r="AX148" i="19"/>
  <c r="AY148" i="19"/>
  <c r="AZ148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AT149" i="19"/>
  <c r="AU149" i="19"/>
  <c r="AV149" i="19"/>
  <c r="AW149" i="19"/>
  <c r="AX149" i="19"/>
  <c r="AY149" i="19"/>
  <c r="AZ149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AT150" i="19"/>
  <c r="AU150" i="19"/>
  <c r="AV150" i="19"/>
  <c r="AW150" i="19"/>
  <c r="AX150" i="19"/>
  <c r="AY150" i="19"/>
  <c r="AZ150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AT158" i="19"/>
  <c r="AU158" i="19"/>
  <c r="AV158" i="19"/>
  <c r="AW158" i="19"/>
  <c r="AX158" i="19"/>
  <c r="AY158" i="19"/>
  <c r="AZ158" i="19"/>
  <c r="BA158" i="19"/>
  <c r="BB158" i="19"/>
  <c r="BC158" i="19"/>
  <c r="BD158" i="19"/>
  <c r="BE158" i="19"/>
  <c r="BF158" i="19"/>
  <c r="BG158" i="19"/>
  <c r="BH158" i="19"/>
  <c r="BI158" i="19"/>
  <c r="BJ158" i="19"/>
  <c r="BK158" i="19"/>
  <c r="BL158" i="19"/>
  <c r="BM158" i="19"/>
  <c r="BN158" i="19"/>
  <c r="BO158" i="19"/>
  <c r="BP158" i="19"/>
  <c r="BQ158" i="19"/>
  <c r="BR158" i="19"/>
  <c r="BS158" i="19"/>
  <c r="BT158" i="19"/>
  <c r="BU158" i="19"/>
  <c r="BV158" i="19"/>
  <c r="BW158" i="19"/>
  <c r="BX158" i="19"/>
  <c r="BY158" i="19"/>
  <c r="BZ158" i="19"/>
  <c r="AT159" i="19"/>
  <c r="AU159" i="19"/>
  <c r="AV159" i="19"/>
  <c r="AW159" i="19"/>
  <c r="AX159" i="19"/>
  <c r="AY159" i="19"/>
  <c r="AZ159" i="19"/>
  <c r="BA159" i="19"/>
  <c r="BB159" i="19"/>
  <c r="BC159" i="19"/>
  <c r="BD159" i="19"/>
  <c r="BE159" i="19"/>
  <c r="BF159" i="19"/>
  <c r="BG159" i="19"/>
  <c r="BH159" i="19"/>
  <c r="BI159" i="19"/>
  <c r="BJ159" i="19"/>
  <c r="BK159" i="19"/>
  <c r="BL159" i="19"/>
  <c r="BM159" i="19"/>
  <c r="BN159" i="19"/>
  <c r="BO159" i="19"/>
  <c r="BP159" i="19"/>
  <c r="BQ159" i="19"/>
  <c r="BR159" i="19"/>
  <c r="BS159" i="19"/>
  <c r="BT159" i="19"/>
  <c r="BU159" i="19"/>
  <c r="BV159" i="19"/>
  <c r="BW159" i="19"/>
  <c r="BX159" i="19"/>
  <c r="BY159" i="19"/>
  <c r="BZ159" i="19"/>
  <c r="AT160" i="19"/>
  <c r="AU160" i="19"/>
  <c r="AV160" i="19"/>
  <c r="AW160" i="19"/>
  <c r="AX160" i="19"/>
  <c r="AY160" i="19"/>
  <c r="AZ160" i="19"/>
  <c r="BA160" i="19"/>
  <c r="BB160" i="19"/>
  <c r="BC160" i="19"/>
  <c r="BD160" i="19"/>
  <c r="BE160" i="19"/>
  <c r="BF160" i="19"/>
  <c r="BG160" i="19"/>
  <c r="BH160" i="19"/>
  <c r="BI160" i="19"/>
  <c r="BJ160" i="19"/>
  <c r="BK160" i="19"/>
  <c r="BL160" i="19"/>
  <c r="BM160" i="19"/>
  <c r="BN160" i="19"/>
  <c r="BO160" i="19"/>
  <c r="BP160" i="19"/>
  <c r="BQ160" i="19"/>
  <c r="BR160" i="19"/>
  <c r="BS160" i="19"/>
  <c r="BT160" i="19"/>
  <c r="BU160" i="19"/>
  <c r="BV160" i="19"/>
  <c r="BW160" i="19"/>
  <c r="BX160" i="19"/>
  <c r="BY160" i="19"/>
  <c r="BZ160" i="19"/>
  <c r="AT161" i="19"/>
  <c r="AU161" i="19"/>
  <c r="AV161" i="19"/>
  <c r="AW161" i="19"/>
  <c r="AX161" i="19"/>
  <c r="AY161" i="19"/>
  <c r="AZ161" i="19"/>
  <c r="BA161" i="19"/>
  <c r="BB161" i="19"/>
  <c r="BC161" i="19"/>
  <c r="BD161" i="19"/>
  <c r="BE161" i="19"/>
  <c r="BF161" i="19"/>
  <c r="BG161" i="19"/>
  <c r="BH161" i="19"/>
  <c r="BI161" i="19"/>
  <c r="BJ161" i="19"/>
  <c r="BK161" i="19"/>
  <c r="BL161" i="19"/>
  <c r="BM161" i="19"/>
  <c r="BN161" i="19"/>
  <c r="BO161" i="19"/>
  <c r="BP161" i="19"/>
  <c r="BQ161" i="19"/>
  <c r="BR161" i="19"/>
  <c r="BS161" i="19"/>
  <c r="BT161" i="19"/>
  <c r="BU161" i="19"/>
  <c r="BV161" i="19"/>
  <c r="BW161" i="19"/>
  <c r="BX161" i="19"/>
  <c r="BY161" i="19"/>
  <c r="BZ161" i="19"/>
  <c r="AT162" i="19"/>
  <c r="AU162" i="19"/>
  <c r="AV162" i="19"/>
  <c r="AW162" i="19"/>
  <c r="AX162" i="19"/>
  <c r="AY162" i="19"/>
  <c r="AZ162" i="19"/>
  <c r="BA162" i="19"/>
  <c r="BB162" i="19"/>
  <c r="BC162" i="19"/>
  <c r="BD162" i="19"/>
  <c r="BE162" i="19"/>
  <c r="BF162" i="19"/>
  <c r="BG162" i="19"/>
  <c r="BH162" i="19"/>
  <c r="BI162" i="19"/>
  <c r="BJ162" i="19"/>
  <c r="BK162" i="19"/>
  <c r="BL162" i="19"/>
  <c r="BM162" i="19"/>
  <c r="BN162" i="19"/>
  <c r="BO162" i="19"/>
  <c r="BP162" i="19"/>
  <c r="BQ162" i="19"/>
  <c r="BR162" i="19"/>
  <c r="BS162" i="19"/>
  <c r="BT162" i="19"/>
  <c r="BU162" i="19"/>
  <c r="BV162" i="19"/>
  <c r="BW162" i="19"/>
  <c r="BX162" i="19"/>
  <c r="BY162" i="19"/>
  <c r="BZ162" i="19"/>
  <c r="AT163" i="19"/>
  <c r="AU163" i="19"/>
  <c r="AV163" i="19"/>
  <c r="AW163" i="19"/>
  <c r="AX163" i="19"/>
  <c r="AY163" i="19"/>
  <c r="AZ163" i="19"/>
  <c r="BA163" i="19"/>
  <c r="BB163" i="19"/>
  <c r="BC163" i="19"/>
  <c r="BD163" i="19"/>
  <c r="BE163" i="19"/>
  <c r="BF163" i="19"/>
  <c r="BG163" i="19"/>
  <c r="BH163" i="19"/>
  <c r="BI163" i="19"/>
  <c r="BJ163" i="19"/>
  <c r="BK163" i="19"/>
  <c r="BL163" i="19"/>
  <c r="BM163" i="19"/>
  <c r="BN163" i="19"/>
  <c r="BO163" i="19"/>
  <c r="BP163" i="19"/>
  <c r="BQ163" i="19"/>
  <c r="BR163" i="19"/>
  <c r="BS163" i="19"/>
  <c r="BT163" i="19"/>
  <c r="BU163" i="19"/>
  <c r="BV163" i="19"/>
  <c r="BW163" i="19"/>
  <c r="BX163" i="19"/>
  <c r="BY163" i="19"/>
  <c r="BZ163" i="19"/>
  <c r="AT164" i="19"/>
  <c r="AU164" i="19"/>
  <c r="AV164" i="19"/>
  <c r="AW164" i="19"/>
  <c r="AX164" i="19"/>
  <c r="AY164" i="19"/>
  <c r="AZ164" i="19"/>
  <c r="BA164" i="19"/>
  <c r="BB164" i="19"/>
  <c r="BC164" i="19"/>
  <c r="BD164" i="19"/>
  <c r="BE164" i="19"/>
  <c r="BF164" i="19"/>
  <c r="BG164" i="19"/>
  <c r="BH164" i="19"/>
  <c r="BI164" i="19"/>
  <c r="BJ164" i="19"/>
  <c r="BK164" i="19"/>
  <c r="BL164" i="19"/>
  <c r="BM164" i="19"/>
  <c r="BN164" i="19"/>
  <c r="BO164" i="19"/>
  <c r="BP164" i="19"/>
  <c r="BQ164" i="19"/>
  <c r="BR164" i="19"/>
  <c r="BS164" i="19"/>
  <c r="BT164" i="19"/>
  <c r="BU164" i="19"/>
  <c r="BV164" i="19"/>
  <c r="BW164" i="19"/>
  <c r="BX164" i="19"/>
  <c r="BY164" i="19"/>
  <c r="BZ164" i="19"/>
  <c r="AT165" i="19"/>
  <c r="AU165" i="19"/>
  <c r="AV165" i="19"/>
  <c r="AW165" i="19"/>
  <c r="AX165" i="19"/>
  <c r="AY165" i="19"/>
  <c r="AZ165" i="19"/>
  <c r="BA165" i="19"/>
  <c r="BB165" i="19"/>
  <c r="BC165" i="19"/>
  <c r="BD165" i="19"/>
  <c r="BE165" i="19"/>
  <c r="BF165" i="19"/>
  <c r="BG165" i="19"/>
  <c r="BH165" i="19"/>
  <c r="BI165" i="19"/>
  <c r="BJ165" i="19"/>
  <c r="BK165" i="19"/>
  <c r="BL165" i="19"/>
  <c r="BM165" i="19"/>
  <c r="BN165" i="19"/>
  <c r="BO165" i="19"/>
  <c r="BP165" i="19"/>
  <c r="BQ165" i="19"/>
  <c r="BR165" i="19"/>
  <c r="BS165" i="19"/>
  <c r="BT165" i="19"/>
  <c r="BU165" i="19"/>
  <c r="BV165" i="19"/>
  <c r="BW165" i="19"/>
  <c r="BX165" i="19"/>
  <c r="BY165" i="19"/>
  <c r="BZ165" i="19"/>
  <c r="AT166" i="19"/>
  <c r="AU166" i="19"/>
  <c r="AV166" i="19"/>
  <c r="AW166" i="19"/>
  <c r="AX166" i="19"/>
  <c r="AY166" i="19"/>
  <c r="AZ166" i="19"/>
  <c r="BA166" i="19"/>
  <c r="BB166" i="19"/>
  <c r="BC166" i="19"/>
  <c r="BD166" i="19"/>
  <c r="BE166" i="19"/>
  <c r="BF166" i="19"/>
  <c r="BG166" i="19"/>
  <c r="BH166" i="19"/>
  <c r="BI166" i="19"/>
  <c r="BJ166" i="19"/>
  <c r="BK166" i="19"/>
  <c r="BL166" i="19"/>
  <c r="BM166" i="19"/>
  <c r="BN166" i="19"/>
  <c r="BO166" i="19"/>
  <c r="BP166" i="19"/>
  <c r="BQ166" i="19"/>
  <c r="BR166" i="19"/>
  <c r="BS166" i="19"/>
  <c r="BT166" i="19"/>
  <c r="BU166" i="19"/>
  <c r="BV166" i="19"/>
  <c r="BW166" i="19"/>
  <c r="BX166" i="19"/>
  <c r="BY166" i="19"/>
  <c r="BZ166" i="19"/>
  <c r="AT167" i="19"/>
  <c r="AU167" i="19"/>
  <c r="AV167" i="19"/>
  <c r="AW167" i="19"/>
  <c r="AX167" i="19"/>
  <c r="AY167" i="19"/>
  <c r="AZ167" i="19"/>
  <c r="BA167" i="19"/>
  <c r="BB167" i="19"/>
  <c r="BC167" i="19"/>
  <c r="BD167" i="19"/>
  <c r="BE167" i="19"/>
  <c r="BF167" i="19"/>
  <c r="BG167" i="19"/>
  <c r="BH167" i="19"/>
  <c r="BI167" i="19"/>
  <c r="BJ167" i="19"/>
  <c r="BK167" i="19"/>
  <c r="BL167" i="19"/>
  <c r="BM167" i="19"/>
  <c r="BN167" i="19"/>
  <c r="BO167" i="19"/>
  <c r="BP167" i="19"/>
  <c r="BQ167" i="19"/>
  <c r="BR167" i="19"/>
  <c r="BS167" i="19"/>
  <c r="BT167" i="19"/>
  <c r="BU167" i="19"/>
  <c r="BV167" i="19"/>
  <c r="BW167" i="19"/>
  <c r="BX167" i="19"/>
  <c r="BY167" i="19"/>
  <c r="BZ167" i="19"/>
  <c r="AT168" i="19"/>
  <c r="AU168" i="19"/>
  <c r="AV168" i="19"/>
  <c r="AW168" i="19"/>
  <c r="AX168" i="19"/>
  <c r="AY168" i="19"/>
  <c r="AZ168" i="19"/>
  <c r="BA168" i="19"/>
  <c r="BB168" i="19"/>
  <c r="BC168" i="19"/>
  <c r="BD168" i="19"/>
  <c r="BE168" i="19"/>
  <c r="BF168" i="19"/>
  <c r="BG168" i="19"/>
  <c r="BH168" i="19"/>
  <c r="BI168" i="19"/>
  <c r="BJ168" i="19"/>
  <c r="BK168" i="19"/>
  <c r="BL168" i="19"/>
  <c r="BM168" i="19"/>
  <c r="BN168" i="19"/>
  <c r="BO168" i="19"/>
  <c r="BP168" i="19"/>
  <c r="BQ168" i="19"/>
  <c r="BR168" i="19"/>
  <c r="BS168" i="19"/>
  <c r="BT168" i="19"/>
  <c r="BU168" i="19"/>
  <c r="BV168" i="19"/>
  <c r="BW168" i="19"/>
  <c r="BX168" i="19"/>
  <c r="BY168" i="19"/>
  <c r="BZ168" i="19"/>
  <c r="AT169" i="19"/>
  <c r="AU169" i="19"/>
  <c r="AV169" i="19"/>
  <c r="AW169" i="19"/>
  <c r="AX169" i="19"/>
  <c r="AY169" i="19"/>
  <c r="AZ169" i="19"/>
  <c r="BA169" i="19"/>
  <c r="BB169" i="19"/>
  <c r="BC169" i="19"/>
  <c r="BD169" i="19"/>
  <c r="BE169" i="19"/>
  <c r="BF169" i="19"/>
  <c r="BG169" i="19"/>
  <c r="BH169" i="19"/>
  <c r="BI169" i="19"/>
  <c r="BJ169" i="19"/>
  <c r="BK169" i="19"/>
  <c r="BL169" i="19"/>
  <c r="BM169" i="19"/>
  <c r="BN169" i="19"/>
  <c r="BO169" i="19"/>
  <c r="BP169" i="19"/>
  <c r="BQ169" i="19"/>
  <c r="BR169" i="19"/>
  <c r="BS169" i="19"/>
  <c r="BT169" i="19"/>
  <c r="BU169" i="19"/>
  <c r="BV169" i="19"/>
  <c r="BW169" i="19"/>
  <c r="BX169" i="19"/>
  <c r="BY169" i="19"/>
  <c r="BZ169" i="19"/>
  <c r="AT170" i="19"/>
  <c r="AU170" i="19"/>
  <c r="AV170" i="19"/>
  <c r="AW170" i="19"/>
  <c r="AX170" i="19"/>
  <c r="AY170" i="19"/>
  <c r="AZ170" i="19"/>
  <c r="BA170" i="19"/>
  <c r="BB170" i="19"/>
  <c r="BC170" i="19"/>
  <c r="BD170" i="19"/>
  <c r="BE170" i="19"/>
  <c r="BF170" i="19"/>
  <c r="BG170" i="19"/>
  <c r="BH170" i="19"/>
  <c r="BI170" i="19"/>
  <c r="BJ170" i="19"/>
  <c r="BK170" i="19"/>
  <c r="BL170" i="19"/>
  <c r="BM170" i="19"/>
  <c r="BN170" i="19"/>
  <c r="BO170" i="19"/>
  <c r="BP170" i="19"/>
  <c r="BQ170" i="19"/>
  <c r="BR170" i="19"/>
  <c r="BS170" i="19"/>
  <c r="BT170" i="19"/>
  <c r="BU170" i="19"/>
  <c r="BV170" i="19"/>
  <c r="BW170" i="19"/>
  <c r="BX170" i="19"/>
  <c r="BY170" i="19"/>
  <c r="BZ170" i="19"/>
  <c r="AT171" i="19"/>
  <c r="AU171" i="19"/>
  <c r="AV171" i="19"/>
  <c r="AW171" i="19"/>
  <c r="AX171" i="19"/>
  <c r="AY171" i="19"/>
  <c r="AZ171" i="19"/>
  <c r="BA171" i="19"/>
  <c r="BB171" i="19"/>
  <c r="BC171" i="19"/>
  <c r="BD171" i="19"/>
  <c r="BE171" i="19"/>
  <c r="BF171" i="19"/>
  <c r="BG171" i="19"/>
  <c r="BH171" i="19"/>
  <c r="BI171" i="19"/>
  <c r="BJ171" i="19"/>
  <c r="BK171" i="19"/>
  <c r="BL171" i="19"/>
  <c r="BM171" i="19"/>
  <c r="BN171" i="19"/>
  <c r="BO171" i="19"/>
  <c r="BP171" i="19"/>
  <c r="BQ171" i="19"/>
  <c r="BR171" i="19"/>
  <c r="BS171" i="19"/>
  <c r="BT171" i="19"/>
  <c r="BU171" i="19"/>
  <c r="BV171" i="19"/>
  <c r="BW171" i="19"/>
  <c r="BX171" i="19"/>
  <c r="BY171" i="19"/>
  <c r="BZ171" i="19"/>
  <c r="AT172" i="19"/>
  <c r="AU172" i="19"/>
  <c r="AV172" i="19"/>
  <c r="AW172" i="19"/>
  <c r="AX172" i="19"/>
  <c r="AY172" i="19"/>
  <c r="AZ172" i="19"/>
  <c r="BA172" i="19"/>
  <c r="BB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N172" i="19"/>
  <c r="BO172" i="19"/>
  <c r="BP172" i="19"/>
  <c r="BQ172" i="19"/>
  <c r="BR172" i="19"/>
  <c r="BS172" i="19"/>
  <c r="BT172" i="19"/>
  <c r="BU172" i="19"/>
  <c r="BV172" i="19"/>
  <c r="BW172" i="19"/>
  <c r="BX172" i="19"/>
  <c r="BY172" i="19"/>
  <c r="BZ172" i="19"/>
  <c r="AT173" i="19"/>
  <c r="AU173" i="19"/>
  <c r="AV173" i="19"/>
  <c r="AW173" i="19"/>
  <c r="AX173" i="19"/>
  <c r="AY173" i="19"/>
  <c r="AZ173" i="19"/>
  <c r="BA173" i="19"/>
  <c r="BB173" i="19"/>
  <c r="BC173" i="19"/>
  <c r="BD173" i="19"/>
  <c r="BE173" i="19"/>
  <c r="BF173" i="19"/>
  <c r="BG173" i="19"/>
  <c r="BH173" i="19"/>
  <c r="BI173" i="19"/>
  <c r="BJ173" i="19"/>
  <c r="BK173" i="19"/>
  <c r="BL173" i="19"/>
  <c r="BM173" i="19"/>
  <c r="BN173" i="19"/>
  <c r="BO173" i="19"/>
  <c r="BP173" i="19"/>
  <c r="BQ173" i="19"/>
  <c r="BR173" i="19"/>
  <c r="BS173" i="19"/>
  <c r="BT173" i="19"/>
  <c r="BU173" i="19"/>
  <c r="BV173" i="19"/>
  <c r="BW173" i="19"/>
  <c r="BX173" i="19"/>
  <c r="BY173" i="19"/>
  <c r="BZ173" i="19"/>
  <c r="AT174" i="19"/>
  <c r="AU174" i="19"/>
  <c r="AV174" i="19"/>
  <c r="AW174" i="19"/>
  <c r="AX174" i="19"/>
  <c r="AY174" i="19"/>
  <c r="AZ174" i="19"/>
  <c r="BA174" i="19"/>
  <c r="BB174" i="19"/>
  <c r="BC174" i="19"/>
  <c r="BD174" i="19"/>
  <c r="BE174" i="19"/>
  <c r="BF174" i="19"/>
  <c r="BG174" i="19"/>
  <c r="BH174" i="19"/>
  <c r="BI174" i="19"/>
  <c r="BJ174" i="19"/>
  <c r="BK174" i="19"/>
  <c r="BL174" i="19"/>
  <c r="BM174" i="19"/>
  <c r="BN174" i="19"/>
  <c r="BO174" i="19"/>
  <c r="BP174" i="19"/>
  <c r="BQ174" i="19"/>
  <c r="BR174" i="19"/>
  <c r="BS174" i="19"/>
  <c r="BT174" i="19"/>
  <c r="BU174" i="19"/>
  <c r="BV174" i="19"/>
  <c r="BW174" i="19"/>
  <c r="BX174" i="19"/>
  <c r="BY174" i="19"/>
  <c r="BZ174" i="19"/>
  <c r="AT175" i="19"/>
  <c r="AU175" i="19"/>
  <c r="AV175" i="19"/>
  <c r="AW175" i="19"/>
  <c r="AX175" i="19"/>
  <c r="AY175" i="19"/>
  <c r="AZ175" i="19"/>
  <c r="BA175" i="19"/>
  <c r="BB175" i="19"/>
  <c r="BC175" i="19"/>
  <c r="BD175" i="19"/>
  <c r="BE175" i="19"/>
  <c r="BF175" i="19"/>
  <c r="BG175" i="19"/>
  <c r="BH175" i="19"/>
  <c r="BI175" i="19"/>
  <c r="BJ175" i="19"/>
  <c r="BK175" i="19"/>
  <c r="BL175" i="19"/>
  <c r="BM175" i="19"/>
  <c r="BN175" i="19"/>
  <c r="BO175" i="19"/>
  <c r="BP175" i="19"/>
  <c r="BQ175" i="19"/>
  <c r="BR175" i="19"/>
  <c r="BS175" i="19"/>
  <c r="BT175" i="19"/>
  <c r="BU175" i="19"/>
  <c r="BV175" i="19"/>
  <c r="BW175" i="19"/>
  <c r="BX175" i="19"/>
  <c r="BY175" i="19"/>
  <c r="BZ175" i="19"/>
  <c r="AT176" i="19"/>
  <c r="AU176" i="19"/>
  <c r="AV176" i="19"/>
  <c r="AW176" i="19"/>
  <c r="AX176" i="19"/>
  <c r="AY176" i="19"/>
  <c r="AZ176" i="19"/>
  <c r="BA176" i="19"/>
  <c r="BB176" i="19"/>
  <c r="BC176" i="19"/>
  <c r="BD176" i="19"/>
  <c r="BE176" i="19"/>
  <c r="BF176" i="19"/>
  <c r="BG176" i="19"/>
  <c r="BH176" i="19"/>
  <c r="BI176" i="19"/>
  <c r="BJ176" i="19"/>
  <c r="BK176" i="19"/>
  <c r="BL176" i="19"/>
  <c r="BM176" i="19"/>
  <c r="BN176" i="19"/>
  <c r="BO176" i="19"/>
  <c r="BP176" i="19"/>
  <c r="BQ176" i="19"/>
  <c r="BR176" i="19"/>
  <c r="BS176" i="19"/>
  <c r="BT176" i="19"/>
  <c r="BU176" i="19"/>
  <c r="BV176" i="19"/>
  <c r="BW176" i="19"/>
  <c r="BX176" i="19"/>
  <c r="BY176" i="19"/>
  <c r="BZ176" i="19"/>
  <c r="AT177" i="19"/>
  <c r="AU177" i="19"/>
  <c r="AV177" i="19"/>
  <c r="AW177" i="19"/>
  <c r="AX177" i="19"/>
  <c r="AY177" i="19"/>
  <c r="AZ177" i="19"/>
  <c r="BA177" i="19"/>
  <c r="BB177" i="19"/>
  <c r="BC177" i="19"/>
  <c r="BD177" i="19"/>
  <c r="BE177" i="19"/>
  <c r="BF177" i="19"/>
  <c r="BG177" i="19"/>
  <c r="BH177" i="19"/>
  <c r="BI177" i="19"/>
  <c r="BJ177" i="19"/>
  <c r="BK177" i="19"/>
  <c r="BL177" i="19"/>
  <c r="BM177" i="19"/>
  <c r="BN177" i="19"/>
  <c r="BO177" i="19"/>
  <c r="BP177" i="19"/>
  <c r="BQ177" i="19"/>
  <c r="BR177" i="19"/>
  <c r="BS177" i="19"/>
  <c r="BT177" i="19"/>
  <c r="BU177" i="19"/>
  <c r="BV177" i="19"/>
  <c r="BW177" i="19"/>
  <c r="BX177" i="19"/>
  <c r="BY177" i="19"/>
  <c r="BZ177" i="19"/>
  <c r="AT178" i="19"/>
  <c r="AU178" i="19"/>
  <c r="AV178" i="19"/>
  <c r="AW178" i="19"/>
  <c r="AX178" i="19"/>
  <c r="AY178" i="19"/>
  <c r="AZ178" i="19"/>
  <c r="BA178" i="19"/>
  <c r="BB178" i="19"/>
  <c r="BC178" i="19"/>
  <c r="BD178" i="19"/>
  <c r="BE178" i="19"/>
  <c r="BF178" i="19"/>
  <c r="BG178" i="19"/>
  <c r="BH178" i="19"/>
  <c r="BI178" i="19"/>
  <c r="BJ178" i="19"/>
  <c r="BK178" i="19"/>
  <c r="BL178" i="19"/>
  <c r="BM178" i="19"/>
  <c r="BN178" i="19"/>
  <c r="BO178" i="19"/>
  <c r="BP178" i="19"/>
  <c r="BQ178" i="19"/>
  <c r="BR178" i="19"/>
  <c r="BS178" i="19"/>
  <c r="BT178" i="19"/>
  <c r="BU178" i="19"/>
  <c r="BV178" i="19"/>
  <c r="BW178" i="19"/>
  <c r="BX178" i="19"/>
  <c r="BY178" i="19"/>
  <c r="BZ178" i="19"/>
  <c r="AT179" i="19"/>
  <c r="AU179" i="19"/>
  <c r="AV179" i="19"/>
  <c r="AW179" i="19"/>
  <c r="AX179" i="19"/>
  <c r="AY179" i="19"/>
  <c r="AZ179" i="19"/>
  <c r="BA179" i="19"/>
  <c r="BB179" i="19"/>
  <c r="BC179" i="19"/>
  <c r="BD179" i="19"/>
  <c r="BE179" i="19"/>
  <c r="BF179" i="19"/>
  <c r="BG179" i="19"/>
  <c r="BH179" i="19"/>
  <c r="BI179" i="19"/>
  <c r="BJ179" i="19"/>
  <c r="BK179" i="19"/>
  <c r="BL179" i="19"/>
  <c r="BM179" i="19"/>
  <c r="BN179" i="19"/>
  <c r="BO179" i="19"/>
  <c r="BP179" i="19"/>
  <c r="BQ179" i="19"/>
  <c r="BR179" i="19"/>
  <c r="BS179" i="19"/>
  <c r="BT179" i="19"/>
  <c r="BU179" i="19"/>
  <c r="BV179" i="19"/>
  <c r="BW179" i="19"/>
  <c r="BX179" i="19"/>
  <c r="BY179" i="19"/>
  <c r="BZ179" i="19"/>
  <c r="AT180" i="19"/>
  <c r="AU180" i="19"/>
  <c r="AV180" i="19"/>
  <c r="AW180" i="19"/>
  <c r="AX180" i="19"/>
  <c r="AY180" i="19"/>
  <c r="AZ180" i="19"/>
  <c r="BA180" i="19"/>
  <c r="BB180" i="19"/>
  <c r="BC180" i="19"/>
  <c r="BD180" i="19"/>
  <c r="BE180" i="19"/>
  <c r="BF180" i="19"/>
  <c r="BG180" i="19"/>
  <c r="BH180" i="19"/>
  <c r="BI180" i="19"/>
  <c r="BJ180" i="19"/>
  <c r="BK180" i="19"/>
  <c r="BL180" i="19"/>
  <c r="BM180" i="19"/>
  <c r="BN180" i="19"/>
  <c r="BO180" i="19"/>
  <c r="BP180" i="19"/>
  <c r="BQ180" i="19"/>
  <c r="BR180" i="19"/>
  <c r="BS180" i="19"/>
  <c r="BT180" i="19"/>
  <c r="BU180" i="19"/>
  <c r="BV180" i="19"/>
  <c r="BW180" i="19"/>
  <c r="BX180" i="19"/>
  <c r="BY180" i="19"/>
  <c r="BZ180" i="19"/>
  <c r="AT181" i="19"/>
  <c r="AU181" i="19"/>
  <c r="AV181" i="19"/>
  <c r="AW181" i="19"/>
  <c r="AX181" i="19"/>
  <c r="AY181" i="19"/>
  <c r="AZ181" i="19"/>
  <c r="BA181" i="19"/>
  <c r="BB181" i="19"/>
  <c r="BC181" i="19"/>
  <c r="BD181" i="19"/>
  <c r="BE181" i="19"/>
  <c r="BF181" i="19"/>
  <c r="BG181" i="19"/>
  <c r="BH181" i="19"/>
  <c r="BI181" i="19"/>
  <c r="BJ181" i="19"/>
  <c r="BK181" i="19"/>
  <c r="BL181" i="19"/>
  <c r="BM181" i="19"/>
  <c r="BN181" i="19"/>
  <c r="BO181" i="19"/>
  <c r="BP181" i="19"/>
  <c r="BQ181" i="19"/>
  <c r="BR181" i="19"/>
  <c r="BS181" i="19"/>
  <c r="BT181" i="19"/>
  <c r="BU181" i="19"/>
  <c r="BV181" i="19"/>
  <c r="BW181" i="19"/>
  <c r="BX181" i="19"/>
  <c r="BY181" i="19"/>
  <c r="BZ181" i="19"/>
  <c r="AT182" i="19"/>
  <c r="AU182" i="19"/>
  <c r="AV182" i="19"/>
  <c r="AW182" i="19"/>
  <c r="AX182" i="19"/>
  <c r="AY182" i="19"/>
  <c r="AZ182" i="19"/>
  <c r="BA182" i="19"/>
  <c r="BB182" i="19"/>
  <c r="BC182" i="19"/>
  <c r="BD182" i="19"/>
  <c r="BE182" i="19"/>
  <c r="BF182" i="19"/>
  <c r="BG182" i="19"/>
  <c r="BH182" i="19"/>
  <c r="BI182" i="19"/>
  <c r="BJ182" i="19"/>
  <c r="BK182" i="19"/>
  <c r="BL182" i="19"/>
  <c r="BM182" i="19"/>
  <c r="BN182" i="19"/>
  <c r="BO182" i="19"/>
  <c r="BP182" i="19"/>
  <c r="BQ182" i="19"/>
  <c r="BR182" i="19"/>
  <c r="BS182" i="19"/>
  <c r="BT182" i="19"/>
  <c r="BU182" i="19"/>
  <c r="BV182" i="19"/>
  <c r="BW182" i="19"/>
  <c r="BX182" i="19"/>
  <c r="BY182" i="19"/>
  <c r="BZ182" i="19"/>
  <c r="AT183" i="19"/>
  <c r="AU183" i="19"/>
  <c r="AV183" i="19"/>
  <c r="AW183" i="19"/>
  <c r="AX183" i="19"/>
  <c r="AY183" i="19"/>
  <c r="AZ183" i="19"/>
  <c r="BA183" i="19"/>
  <c r="BB183" i="19"/>
  <c r="BC183" i="19"/>
  <c r="BD183" i="19"/>
  <c r="BE183" i="19"/>
  <c r="BF183" i="19"/>
  <c r="BG183" i="19"/>
  <c r="BH183" i="19"/>
  <c r="BI183" i="19"/>
  <c r="BJ183" i="19"/>
  <c r="BK183" i="19"/>
  <c r="BL183" i="19"/>
  <c r="BM183" i="19"/>
  <c r="BN183" i="19"/>
  <c r="BO183" i="19"/>
  <c r="BP183" i="19"/>
  <c r="BQ183" i="19"/>
  <c r="BR183" i="19"/>
  <c r="BS183" i="19"/>
  <c r="BT183" i="19"/>
  <c r="BU183" i="19"/>
  <c r="BV183" i="19"/>
  <c r="BW183" i="19"/>
  <c r="BX183" i="19"/>
  <c r="BY183" i="19"/>
  <c r="BZ183" i="19"/>
  <c r="AT184" i="19"/>
  <c r="AU184" i="19"/>
  <c r="AV184" i="19"/>
  <c r="AW184" i="19"/>
  <c r="AX184" i="19"/>
  <c r="AY184" i="19"/>
  <c r="AZ184" i="19"/>
  <c r="BA184" i="19"/>
  <c r="BB184" i="19"/>
  <c r="BC184" i="19"/>
  <c r="BD184" i="19"/>
  <c r="BE184" i="19"/>
  <c r="BF184" i="19"/>
  <c r="BG184" i="19"/>
  <c r="BH184" i="19"/>
  <c r="BI184" i="19"/>
  <c r="BJ184" i="19"/>
  <c r="BK184" i="19"/>
  <c r="BL184" i="19"/>
  <c r="BM184" i="19"/>
  <c r="BN184" i="19"/>
  <c r="BO184" i="19"/>
  <c r="BP184" i="19"/>
  <c r="BQ184" i="19"/>
  <c r="BR184" i="19"/>
  <c r="BS184" i="19"/>
  <c r="BT184" i="19"/>
  <c r="BU184" i="19"/>
  <c r="BV184" i="19"/>
  <c r="BW184" i="19"/>
  <c r="BX184" i="19"/>
  <c r="BY184" i="19"/>
  <c r="BZ184" i="19"/>
  <c r="AT185" i="19"/>
  <c r="AU185" i="19"/>
  <c r="AV185" i="19"/>
  <c r="AW185" i="19"/>
  <c r="AX185" i="19"/>
  <c r="AY185" i="19"/>
  <c r="AZ185" i="19"/>
  <c r="BA185" i="19"/>
  <c r="BB185" i="19"/>
  <c r="BC185" i="19"/>
  <c r="BD185" i="19"/>
  <c r="BE185" i="19"/>
  <c r="BF185" i="19"/>
  <c r="BG185" i="19"/>
  <c r="BH185" i="19"/>
  <c r="BI185" i="19"/>
  <c r="BJ185" i="19"/>
  <c r="BK185" i="19"/>
  <c r="BL185" i="19"/>
  <c r="BM185" i="19"/>
  <c r="BN185" i="19"/>
  <c r="BO185" i="19"/>
  <c r="BP185" i="19"/>
  <c r="BQ185" i="19"/>
  <c r="BR185" i="19"/>
  <c r="BS185" i="19"/>
  <c r="BT185" i="19"/>
  <c r="BU185" i="19"/>
  <c r="BV185" i="19"/>
  <c r="BW185" i="19"/>
  <c r="BX185" i="19"/>
  <c r="BY185" i="19"/>
  <c r="BZ185" i="19"/>
  <c r="AT186" i="19"/>
  <c r="AU186" i="19"/>
  <c r="AV186" i="19"/>
  <c r="AW186" i="19"/>
  <c r="AX186" i="19"/>
  <c r="AY186" i="19"/>
  <c r="AZ186" i="19"/>
  <c r="BA186" i="19"/>
  <c r="BB186" i="19"/>
  <c r="BC186" i="19"/>
  <c r="BD186" i="19"/>
  <c r="BE186" i="19"/>
  <c r="BF186" i="19"/>
  <c r="BG186" i="19"/>
  <c r="BH186" i="19"/>
  <c r="BI186" i="19"/>
  <c r="BJ186" i="19"/>
  <c r="BK186" i="19"/>
  <c r="BL186" i="19"/>
  <c r="BM186" i="19"/>
  <c r="BN186" i="19"/>
  <c r="BO186" i="19"/>
  <c r="BP186" i="19"/>
  <c r="BQ186" i="19"/>
  <c r="BR186" i="19"/>
  <c r="BS186" i="19"/>
  <c r="BT186" i="19"/>
  <c r="BU186" i="19"/>
  <c r="BV186" i="19"/>
  <c r="BW186" i="19"/>
  <c r="BX186" i="19"/>
  <c r="BY186" i="19"/>
  <c r="BZ186" i="19"/>
  <c r="AT187" i="19"/>
  <c r="AU187" i="19"/>
  <c r="AV187" i="19"/>
  <c r="AW187" i="19"/>
  <c r="AX187" i="19"/>
  <c r="AY187" i="19"/>
  <c r="AZ187" i="19"/>
  <c r="BA187" i="19"/>
  <c r="BB187" i="19"/>
  <c r="BC187" i="19"/>
  <c r="BD187" i="19"/>
  <c r="BE187" i="19"/>
  <c r="BF187" i="19"/>
  <c r="BG187" i="19"/>
  <c r="BH187" i="19"/>
  <c r="BI187" i="19"/>
  <c r="BJ187" i="19"/>
  <c r="BK187" i="19"/>
  <c r="BL187" i="19"/>
  <c r="BM187" i="19"/>
  <c r="BN187" i="19"/>
  <c r="BO187" i="19"/>
  <c r="BP187" i="19"/>
  <c r="BQ187" i="19"/>
  <c r="BR187" i="19"/>
  <c r="BS187" i="19"/>
  <c r="BT187" i="19"/>
  <c r="BU187" i="19"/>
  <c r="BV187" i="19"/>
  <c r="BW187" i="19"/>
  <c r="BX187" i="19"/>
  <c r="BY187" i="19"/>
  <c r="BZ187" i="19"/>
  <c r="AT188" i="19"/>
  <c r="AU188" i="19"/>
  <c r="AV188" i="19"/>
  <c r="AW188" i="19"/>
  <c r="AX188" i="19"/>
  <c r="AY188" i="19"/>
  <c r="AZ188" i="19"/>
  <c r="BA188" i="19"/>
  <c r="BB188" i="19"/>
  <c r="BC188" i="19"/>
  <c r="BD188" i="19"/>
  <c r="BE188" i="19"/>
  <c r="BF188" i="19"/>
  <c r="BG188" i="19"/>
  <c r="BH188" i="19"/>
  <c r="BI188" i="19"/>
  <c r="BJ188" i="19"/>
  <c r="BK188" i="19"/>
  <c r="BL188" i="19"/>
  <c r="BM188" i="19"/>
  <c r="BN188" i="19"/>
  <c r="BO188" i="19"/>
  <c r="BP188" i="19"/>
  <c r="BQ188" i="19"/>
  <c r="BR188" i="19"/>
  <c r="BS188" i="19"/>
  <c r="BT188" i="19"/>
  <c r="BU188" i="19"/>
  <c r="BV188" i="19"/>
  <c r="BW188" i="19"/>
  <c r="BX188" i="19"/>
  <c r="BY188" i="19"/>
  <c r="BZ188" i="19"/>
  <c r="AT189" i="19"/>
  <c r="AU189" i="19"/>
  <c r="AV189" i="19"/>
  <c r="AW189" i="19"/>
  <c r="AX189" i="19"/>
  <c r="AY189" i="19"/>
  <c r="AZ189" i="19"/>
  <c r="BA189" i="19"/>
  <c r="BB189" i="19"/>
  <c r="BC189" i="19"/>
  <c r="BD189" i="19"/>
  <c r="BE189" i="19"/>
  <c r="BF189" i="19"/>
  <c r="BG189" i="19"/>
  <c r="BH189" i="19"/>
  <c r="BI189" i="19"/>
  <c r="BJ189" i="19"/>
  <c r="BK189" i="19"/>
  <c r="BL189" i="19"/>
  <c r="BM189" i="19"/>
  <c r="BN189" i="19"/>
  <c r="BO189" i="19"/>
  <c r="BP189" i="19"/>
  <c r="BQ189" i="19"/>
  <c r="BR189" i="19"/>
  <c r="BS189" i="19"/>
  <c r="BT189" i="19"/>
  <c r="BU189" i="19"/>
  <c r="BV189" i="19"/>
  <c r="BW189" i="19"/>
  <c r="BX189" i="19"/>
  <c r="BY189" i="19"/>
  <c r="BZ189" i="19"/>
  <c r="AT190" i="19"/>
  <c r="AU190" i="19"/>
  <c r="AV190" i="19"/>
  <c r="AW190" i="19"/>
  <c r="AX190" i="19"/>
  <c r="AY190" i="19"/>
  <c r="AZ190" i="19"/>
  <c r="BA190" i="19"/>
  <c r="BB190" i="19"/>
  <c r="BC190" i="19"/>
  <c r="BD190" i="19"/>
  <c r="BE190" i="19"/>
  <c r="BF190" i="19"/>
  <c r="BG190" i="19"/>
  <c r="BH190" i="19"/>
  <c r="BI190" i="19"/>
  <c r="BJ190" i="19"/>
  <c r="BK190" i="19"/>
  <c r="BL190" i="19"/>
  <c r="BM190" i="19"/>
  <c r="BN190" i="19"/>
  <c r="BO190" i="19"/>
  <c r="BP190" i="19"/>
  <c r="BQ190" i="19"/>
  <c r="BR190" i="19"/>
  <c r="BS190" i="19"/>
  <c r="BT190" i="19"/>
  <c r="BU190" i="19"/>
  <c r="BV190" i="19"/>
  <c r="BW190" i="19"/>
  <c r="BX190" i="19"/>
  <c r="BY190" i="19"/>
  <c r="BZ190" i="19"/>
  <c r="AT191" i="19"/>
  <c r="AU191" i="19"/>
  <c r="AV191" i="19"/>
  <c r="AW191" i="19"/>
  <c r="AX191" i="19"/>
  <c r="AY191" i="19"/>
  <c r="AZ191" i="19"/>
  <c r="BA191" i="19"/>
  <c r="BB191" i="19"/>
  <c r="BC191" i="19"/>
  <c r="BD191" i="19"/>
  <c r="BE191" i="19"/>
  <c r="BF191" i="19"/>
  <c r="BG191" i="19"/>
  <c r="BH191" i="19"/>
  <c r="BI191" i="19"/>
  <c r="BJ191" i="19"/>
  <c r="BK191" i="19"/>
  <c r="BL191" i="19"/>
  <c r="BM191" i="19"/>
  <c r="BN191" i="19"/>
  <c r="BO191" i="19"/>
  <c r="BP191" i="19"/>
  <c r="BQ191" i="19"/>
  <c r="BR191" i="19"/>
  <c r="BS191" i="19"/>
  <c r="BT191" i="19"/>
  <c r="BU191" i="19"/>
  <c r="BV191" i="19"/>
  <c r="BW191" i="19"/>
  <c r="BX191" i="19"/>
  <c r="BY191" i="19"/>
  <c r="BZ191" i="19"/>
  <c r="AT192" i="19"/>
  <c r="AU192" i="19"/>
  <c r="AV192" i="19"/>
  <c r="AW192" i="19"/>
  <c r="AX192" i="19"/>
  <c r="AY192" i="19"/>
  <c r="AZ192" i="19"/>
  <c r="BA192" i="19"/>
  <c r="BB192" i="19"/>
  <c r="BC192" i="19"/>
  <c r="BD192" i="19"/>
  <c r="BE192" i="19"/>
  <c r="BF192" i="19"/>
  <c r="BG192" i="19"/>
  <c r="BH192" i="19"/>
  <c r="BI192" i="19"/>
  <c r="BJ192" i="19"/>
  <c r="BK192" i="19"/>
  <c r="BL192" i="19"/>
  <c r="BM192" i="19"/>
  <c r="BN192" i="19"/>
  <c r="BO192" i="19"/>
  <c r="BP192" i="19"/>
  <c r="BQ192" i="19"/>
  <c r="BR192" i="19"/>
  <c r="BS192" i="19"/>
  <c r="BT192" i="19"/>
  <c r="BU192" i="19"/>
  <c r="BV192" i="19"/>
  <c r="BW192" i="19"/>
  <c r="BX192" i="19"/>
  <c r="BY192" i="19"/>
  <c r="BZ192" i="19"/>
  <c r="AS192" i="19"/>
  <c r="AS191" i="19"/>
  <c r="AS190" i="19"/>
  <c r="AS189" i="19"/>
  <c r="AS188" i="19"/>
  <c r="AS187" i="19"/>
  <c r="AS186" i="19"/>
  <c r="AS185" i="19"/>
  <c r="AS184" i="19"/>
  <c r="AS183" i="19"/>
  <c r="AS182" i="19"/>
  <c r="AS181" i="19"/>
  <c r="AS180" i="19"/>
  <c r="AS179" i="19"/>
  <c r="AS178" i="19"/>
  <c r="AS177" i="19"/>
  <c r="AS176" i="19"/>
  <c r="AS175" i="19"/>
  <c r="AS174" i="19"/>
  <c r="AS173" i="19"/>
  <c r="AS172" i="19"/>
  <c r="AS171" i="19"/>
  <c r="AS170" i="19"/>
  <c r="AS169" i="19"/>
  <c r="AS168" i="19"/>
  <c r="AS167" i="19"/>
  <c r="AS166" i="19"/>
  <c r="AS165" i="19"/>
  <c r="AS164" i="19"/>
  <c r="AS163" i="19"/>
  <c r="AS162" i="19"/>
  <c r="AS161" i="19"/>
  <c r="AS160" i="19"/>
  <c r="AS159" i="19"/>
  <c r="AS158" i="19"/>
  <c r="AS157" i="19"/>
  <c r="AS156" i="19"/>
  <c r="AS155" i="19"/>
  <c r="AS154" i="19"/>
  <c r="AS153" i="19"/>
  <c r="AS152" i="19"/>
  <c r="AS151" i="19"/>
  <c r="AS150" i="19"/>
  <c r="AS149" i="19"/>
  <c r="AS148" i="19"/>
  <c r="AS147" i="19"/>
  <c r="AS146" i="19"/>
  <c r="AS145" i="19"/>
  <c r="AS144" i="19"/>
  <c r="AS143" i="19"/>
  <c r="AS142" i="19"/>
  <c r="AS141" i="19"/>
  <c r="AS140" i="19"/>
  <c r="AS139" i="19"/>
  <c r="AS138" i="19"/>
  <c r="AS137" i="19"/>
  <c r="AS136" i="19"/>
  <c r="AS135" i="19"/>
  <c r="AS134" i="19"/>
  <c r="AS133" i="19"/>
  <c r="AS132" i="19"/>
  <c r="AS131" i="19"/>
  <c r="AS130" i="19"/>
  <c r="AS129" i="19"/>
  <c r="AS128" i="19"/>
  <c r="AS127" i="19"/>
  <c r="AS126" i="19"/>
  <c r="AS125" i="19"/>
  <c r="AS124" i="19"/>
  <c r="AS123" i="19"/>
  <c r="AS122" i="19"/>
  <c r="AS121" i="19"/>
  <c r="AS120" i="19"/>
  <c r="AS119" i="19"/>
  <c r="AS118" i="19"/>
  <c r="AS117" i="19"/>
  <c r="AS116" i="19"/>
  <c r="AS115" i="19"/>
  <c r="AS114" i="19"/>
  <c r="AS113" i="19"/>
  <c r="AS112" i="19"/>
  <c r="AS111" i="19"/>
  <c r="AS110" i="19"/>
  <c r="AS109" i="19"/>
  <c r="AS108" i="19"/>
  <c r="AS107" i="19"/>
  <c r="AS106" i="19"/>
  <c r="AS105" i="19"/>
  <c r="AS104" i="19"/>
  <c r="AS103" i="19"/>
  <c r="AS102" i="19"/>
  <c r="AS101" i="19"/>
  <c r="AS100" i="19"/>
  <c r="AS99" i="19"/>
  <c r="AS98" i="19"/>
  <c r="AS97" i="19"/>
  <c r="AS96" i="19"/>
  <c r="AS95" i="19"/>
  <c r="AS94" i="19"/>
  <c r="AS93" i="19"/>
  <c r="AS92" i="19"/>
  <c r="AS91" i="19"/>
  <c r="AS90" i="19"/>
  <c r="AS89" i="19"/>
  <c r="AS88" i="19"/>
  <c r="AS87" i="19"/>
  <c r="AS86" i="19"/>
  <c r="AS85" i="19"/>
  <c r="AS84" i="19"/>
  <c r="AS83" i="19"/>
  <c r="AS82" i="19"/>
  <c r="AS81" i="19"/>
  <c r="AS80" i="19"/>
  <c r="AS79" i="19"/>
  <c r="AS78" i="19"/>
  <c r="AS77" i="19"/>
  <c r="AS76" i="19"/>
  <c r="AS75" i="19"/>
  <c r="AS74" i="19"/>
  <c r="AS73" i="19"/>
  <c r="AS72" i="19"/>
  <c r="AS71" i="19"/>
  <c r="AS70" i="19"/>
  <c r="AS69" i="19"/>
  <c r="AS68" i="19"/>
  <c r="AS67" i="19"/>
  <c r="AS66" i="19"/>
  <c r="AS65" i="19"/>
  <c r="AS64" i="19"/>
  <c r="AS63" i="19"/>
  <c r="AS62" i="19"/>
  <c r="AS61" i="19"/>
  <c r="AS60" i="19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AS34" i="19"/>
  <c r="AS33" i="19"/>
  <c r="AS32" i="19"/>
  <c r="AS31" i="19"/>
  <c r="AS30" i="19"/>
  <c r="AS29" i="19"/>
  <c r="AS28" i="19"/>
  <c r="AS199" i="19"/>
  <c r="AS198" i="19"/>
  <c r="AS197" i="19"/>
  <c r="AS196" i="19"/>
  <c r="AS195" i="19"/>
  <c r="AS194" i="19"/>
  <c r="AS10" i="19"/>
  <c r="AS9" i="19"/>
  <c r="AS8" i="19"/>
  <c r="AS7" i="19"/>
  <c r="AS6" i="19"/>
  <c r="AS5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BI3" i="19"/>
  <c r="BJ3" i="19"/>
  <c r="BK3" i="19"/>
  <c r="BL3" i="19"/>
  <c r="BM3" i="19"/>
  <c r="BN3" i="19"/>
  <c r="BO3" i="19"/>
  <c r="BP3" i="19"/>
  <c r="BQ3" i="19"/>
  <c r="BR3" i="19"/>
  <c r="BS3" i="19"/>
  <c r="BT3" i="19"/>
  <c r="BU3" i="19"/>
  <c r="BV3" i="19"/>
  <c r="BW3" i="19"/>
  <c r="BX3" i="19"/>
  <c r="BY3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O4" i="19"/>
  <c r="BP4" i="19"/>
  <c r="BQ4" i="19"/>
  <c r="BR4" i="19"/>
  <c r="BS4" i="19"/>
  <c r="BT4" i="19"/>
  <c r="BU4" i="19"/>
  <c r="BV4" i="19"/>
  <c r="BW4" i="19"/>
  <c r="BX4" i="19"/>
  <c r="BY4" i="19"/>
  <c r="AT5" i="19"/>
  <c r="AU5" i="19"/>
  <c r="AV5" i="19"/>
  <c r="AT6" i="19"/>
  <c r="AU6" i="19"/>
  <c r="AV6" i="19"/>
  <c r="AT7" i="19"/>
  <c r="AU7" i="19"/>
  <c r="AV7" i="19"/>
  <c r="AT8" i="19"/>
  <c r="AU8" i="19"/>
  <c r="AV8" i="19"/>
  <c r="AT9" i="19"/>
  <c r="AU9" i="19"/>
  <c r="AV9" i="19"/>
  <c r="AT10" i="19"/>
  <c r="AU10" i="19"/>
  <c r="AV10" i="19"/>
  <c r="AR6" i="19"/>
  <c r="AR7" i="19"/>
  <c r="AR8" i="19"/>
  <c r="AR9" i="19"/>
  <c r="AR10" i="19"/>
  <c r="F28" i="20" l="1"/>
  <c r="E29" i="20"/>
  <c r="L11" i="20"/>
  <c r="AM11" i="19" l="1"/>
  <c r="AM22" i="19" l="1"/>
  <c r="AM23" i="19"/>
  <c r="AM24" i="19"/>
  <c r="AM25" i="19"/>
  <c r="AM26" i="19"/>
  <c r="AM21" i="19"/>
  <c r="AM17" i="19"/>
  <c r="AM14" i="19"/>
  <c r="AM10" i="19"/>
  <c r="AM12" i="19"/>
  <c r="AM13" i="19"/>
  <c r="AM9" i="19"/>
  <c r="AM7" i="19"/>
  <c r="D28" i="19" l="1"/>
  <c r="AM20" i="19"/>
  <c r="AM8" i="19"/>
  <c r="AM15" i="19"/>
  <c r="AM16" i="19"/>
  <c r="AM18" i="19"/>
  <c r="AM19" i="19"/>
  <c r="F79" i="20"/>
  <c r="G78" i="20"/>
  <c r="L13" i="20" l="1"/>
  <c r="E18" i="20"/>
  <c r="L25" i="20"/>
  <c r="AN11" i="19" l="1"/>
  <c r="AN27" i="19"/>
  <c r="BJ90" i="20"/>
  <c r="BJ89" i="20"/>
  <c r="E62" i="20" l="1"/>
  <c r="E64" i="20" s="1"/>
  <c r="AN28" i="19" l="1"/>
  <c r="AF79" i="20"/>
  <c r="AH78" i="20"/>
  <c r="AA79" i="20"/>
  <c r="AI79" i="20"/>
  <c r="AB79" i="20"/>
  <c r="AJ79" i="20"/>
  <c r="Y78" i="20"/>
  <c r="AC79" i="20"/>
  <c r="AK78" i="20"/>
  <c r="Z78" i="20"/>
  <c r="AD79" i="20"/>
  <c r="AL79" i="20"/>
  <c r="AG78" i="20"/>
  <c r="AE79" i="20"/>
  <c r="AM78" i="20"/>
  <c r="AF78" i="20"/>
  <c r="AJ78" i="20"/>
  <c r="AB78" i="20"/>
  <c r="AA78" i="20"/>
  <c r="AL78" i="20"/>
  <c r="I2" i="7" a="1"/>
  <c r="I2" i="7" s="1"/>
  <c r="Y79" i="20" l="1"/>
  <c r="Y18" i="20" s="1"/>
  <c r="CH11" i="20" s="1"/>
  <c r="AC78" i="20"/>
  <c r="AC18" i="20" s="1"/>
  <c r="CL11" i="20" s="1"/>
  <c r="AI78" i="20"/>
  <c r="AI18" i="20" s="1"/>
  <c r="CR11" i="20" s="1"/>
  <c r="AG79" i="20"/>
  <c r="AG18" i="20" s="1"/>
  <c r="CP11" i="20" s="1"/>
  <c r="AD78" i="20"/>
  <c r="AD18" i="20" s="1"/>
  <c r="CM11" i="20" s="1"/>
  <c r="AH79" i="20"/>
  <c r="AH18" i="20" s="1"/>
  <c r="CQ11" i="20" s="1"/>
  <c r="AK79" i="20"/>
  <c r="AK18" i="20" s="1"/>
  <c r="CT11" i="20" s="1"/>
  <c r="AB18" i="20"/>
  <c r="CK11" i="20" s="1"/>
  <c r="AE78" i="20"/>
  <c r="AE18" i="20" s="1"/>
  <c r="CN11" i="20" s="1"/>
  <c r="AA18" i="20"/>
  <c r="CJ11" i="20" s="1"/>
  <c r="AF18" i="20"/>
  <c r="CO11" i="20" s="1"/>
  <c r="Z79" i="20"/>
  <c r="Z18" i="20" s="1"/>
  <c r="CI11" i="20" s="1"/>
  <c r="AM79" i="20"/>
  <c r="AM18" i="20" s="1"/>
  <c r="CV11" i="20" s="1"/>
  <c r="AL18" i="20"/>
  <c r="CU11" i="20" s="1"/>
  <c r="AJ18" i="20"/>
  <c r="CS11" i="20" s="1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57" i="7"/>
  <c r="L46" i="7"/>
  <c r="L47" i="7"/>
  <c r="L48" i="7"/>
  <c r="L49" i="7"/>
  <c r="L50" i="7"/>
  <c r="L51" i="7"/>
  <c r="L52" i="7"/>
  <c r="L53" i="7"/>
  <c r="L54" i="7"/>
  <c r="L55" i="7"/>
  <c r="L56" i="7"/>
  <c r="AR118" i="20"/>
  <c r="AR117" i="20"/>
  <c r="AR116" i="20"/>
  <c r="AR115" i="20"/>
  <c r="L43" i="7"/>
  <c r="L44" i="7"/>
  <c r="L45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2" i="7"/>
  <c r="K52" i="20" l="1"/>
  <c r="J57" i="20"/>
  <c r="K57" i="20" s="1"/>
  <c r="E63" i="20" l="1"/>
  <c r="E65" i="20"/>
  <c r="K61" i="20" l="1"/>
  <c r="E66" i="20"/>
  <c r="J55" i="20" l="1"/>
  <c r="K55" i="20" s="1"/>
  <c r="J56" i="20"/>
  <c r="K56" i="20" s="1"/>
  <c r="J52" i="20"/>
  <c r="J54" i="20"/>
  <c r="K54" i="20" s="1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S89" i="20"/>
  <c r="AT89" i="20"/>
  <c r="AU89" i="20"/>
  <c r="AV89" i="20"/>
  <c r="AW89" i="20"/>
  <c r="AX89" i="20"/>
  <c r="AY89" i="20"/>
  <c r="AZ89" i="20"/>
  <c r="BA89" i="20"/>
  <c r="BB89" i="20"/>
  <c r="BC89" i="20"/>
  <c r="BD89" i="20"/>
  <c r="BE89" i="20"/>
  <c r="BF89" i="20"/>
  <c r="BG89" i="20"/>
  <c r="BH89" i="20"/>
  <c r="BI89" i="20"/>
  <c r="AR90" i="20"/>
  <c r="AS90" i="20"/>
  <c r="AT90" i="20"/>
  <c r="AU90" i="20"/>
  <c r="AV90" i="20"/>
  <c r="AW90" i="20"/>
  <c r="AX90" i="20"/>
  <c r="AY90" i="20"/>
  <c r="AZ90" i="20"/>
  <c r="BA90" i="20"/>
  <c r="BB90" i="20"/>
  <c r="BC90" i="20"/>
  <c r="BD90" i="20"/>
  <c r="BE90" i="20"/>
  <c r="BF90" i="20"/>
  <c r="BG90" i="20"/>
  <c r="BH90" i="20"/>
  <c r="BI90" i="20"/>
  <c r="AR91" i="20"/>
  <c r="AR92" i="20"/>
  <c r="AR93" i="20"/>
  <c r="AS93" i="20"/>
  <c r="AT93" i="20"/>
  <c r="AU93" i="20"/>
  <c r="AV93" i="20"/>
  <c r="AW93" i="20"/>
  <c r="AX93" i="20"/>
  <c r="AY93" i="20"/>
  <c r="AZ93" i="20"/>
  <c r="BA93" i="20"/>
  <c r="BB93" i="20"/>
  <c r="BC93" i="20"/>
  <c r="BD93" i="20"/>
  <c r="BE93" i="20"/>
  <c r="BF93" i="20"/>
  <c r="BG93" i="20"/>
  <c r="BH93" i="20"/>
  <c r="BI93" i="20"/>
  <c r="BJ93" i="20"/>
  <c r="BK93" i="20"/>
  <c r="BL93" i="20"/>
  <c r="BM93" i="20"/>
  <c r="BO93" i="20"/>
  <c r="BP93" i="20"/>
  <c r="BQ93" i="20"/>
  <c r="BR93" i="20"/>
  <c r="AR94" i="20"/>
  <c r="AS94" i="20"/>
  <c r="AT94" i="20"/>
  <c r="AU94" i="20"/>
  <c r="AV94" i="20"/>
  <c r="AW94" i="20"/>
  <c r="AX94" i="20"/>
  <c r="AY94" i="20"/>
  <c r="AZ94" i="20"/>
  <c r="BA94" i="20"/>
  <c r="BB94" i="20"/>
  <c r="BC94" i="20"/>
  <c r="BD94" i="20"/>
  <c r="BE94" i="20"/>
  <c r="BF94" i="20"/>
  <c r="BG94" i="20"/>
  <c r="BH94" i="20"/>
  <c r="BI94" i="20"/>
  <c r="BJ94" i="20"/>
  <c r="BK94" i="20"/>
  <c r="BL94" i="20"/>
  <c r="BM94" i="20"/>
  <c r="BO94" i="20"/>
  <c r="BP94" i="20"/>
  <c r="BQ94" i="20"/>
  <c r="BR94" i="20"/>
  <c r="AR95" i="20"/>
  <c r="AR96" i="20"/>
  <c r="AR97" i="20"/>
  <c r="AR98" i="20"/>
  <c r="AR99" i="20"/>
  <c r="AS99" i="20"/>
  <c r="AS100" i="20"/>
  <c r="AR101" i="20"/>
  <c r="AS101" i="20"/>
  <c r="AR102" i="20"/>
  <c r="AS102" i="20"/>
  <c r="AR103" i="20"/>
  <c r="AS103" i="20"/>
  <c r="AR104" i="20"/>
  <c r="AS104" i="20"/>
  <c r="AR105" i="20"/>
  <c r="AR106" i="20"/>
  <c r="AR107" i="20"/>
  <c r="AR108" i="20"/>
  <c r="AR109" i="20"/>
  <c r="AR110" i="20"/>
  <c r="AR111" i="20"/>
  <c r="AR112" i="20"/>
  <c r="AR113" i="20"/>
  <c r="AR114" i="20"/>
  <c r="Z75" i="20" l="1"/>
  <c r="AH75" i="20"/>
  <c r="AA75" i="20"/>
  <c r="AI75" i="20"/>
  <c r="AB75" i="20"/>
  <c r="AJ75" i="20"/>
  <c r="AC75" i="20"/>
  <c r="AK75" i="20"/>
  <c r="Y75" i="20"/>
  <c r="AD75" i="20"/>
  <c r="AL75" i="20"/>
  <c r="AG75" i="20"/>
  <c r="AE75" i="20"/>
  <c r="AM75" i="20"/>
  <c r="AF75" i="20"/>
  <c r="Y74" i="20"/>
  <c r="AG74" i="20"/>
  <c r="Z74" i="20"/>
  <c r="AH74" i="20"/>
  <c r="AA74" i="20"/>
  <c r="AI74" i="20"/>
  <c r="AB74" i="20"/>
  <c r="AJ74" i="20"/>
  <c r="AC74" i="20"/>
  <c r="AK74" i="20"/>
  <c r="AD74" i="20"/>
  <c r="AL74" i="20"/>
  <c r="AF74" i="20"/>
  <c r="AE74" i="20"/>
  <c r="AE76" i="20" s="1"/>
  <c r="AE23" i="20" s="1"/>
  <c r="AM74" i="20"/>
  <c r="AM76" i="20" s="1"/>
  <c r="AM23" i="20" s="1"/>
  <c r="F74" i="20"/>
  <c r="O74" i="20"/>
  <c r="W74" i="20"/>
  <c r="Q74" i="20"/>
  <c r="N74" i="20"/>
  <c r="G74" i="20"/>
  <c r="P74" i="20"/>
  <c r="X74" i="20"/>
  <c r="H74" i="20"/>
  <c r="R74" i="20"/>
  <c r="V74" i="20"/>
  <c r="I74" i="20"/>
  <c r="K74" i="20"/>
  <c r="S74" i="20"/>
  <c r="L74" i="20"/>
  <c r="T74" i="20"/>
  <c r="U74" i="20"/>
  <c r="M74" i="20"/>
  <c r="J74" i="20"/>
  <c r="J75" i="20"/>
  <c r="I75" i="20"/>
  <c r="S75" i="20"/>
  <c r="K75" i="20"/>
  <c r="V75" i="20"/>
  <c r="R75" i="20"/>
  <c r="N75" i="20"/>
  <c r="F75" i="20"/>
  <c r="X75" i="20"/>
  <c r="T75" i="20"/>
  <c r="P75" i="20"/>
  <c r="L75" i="20"/>
  <c r="H75" i="20"/>
  <c r="W75" i="20"/>
  <c r="O75" i="20"/>
  <c r="G75" i="20"/>
  <c r="U75" i="20"/>
  <c r="Q75" i="20"/>
  <c r="M75" i="20"/>
  <c r="F76" i="20" l="1"/>
  <c r="AL76" i="20"/>
  <c r="AL23" i="20" s="1"/>
  <c r="AD76" i="20"/>
  <c r="AD23" i="20" s="1"/>
  <c r="AB76" i="20"/>
  <c r="AB23" i="20" s="1"/>
  <c r="AA76" i="20"/>
  <c r="AA23" i="20" s="1"/>
  <c r="Z76" i="20"/>
  <c r="Z23" i="20" s="1"/>
  <c r="AK76" i="20"/>
  <c r="AK23" i="20" s="1"/>
  <c r="AJ76" i="20"/>
  <c r="AJ23" i="20" s="1"/>
  <c r="AH76" i="20"/>
  <c r="AH23" i="20" s="1"/>
  <c r="AF76" i="20"/>
  <c r="AF23" i="20" s="1"/>
  <c r="AC76" i="20"/>
  <c r="AC23" i="20" s="1"/>
  <c r="AI76" i="20"/>
  <c r="AI23" i="20" s="1"/>
  <c r="AG76" i="20"/>
  <c r="AG23" i="20" s="1"/>
  <c r="Y76" i="20"/>
  <c r="Y23" i="20" s="1"/>
  <c r="S76" i="20"/>
  <c r="I76" i="20"/>
  <c r="R76" i="20"/>
  <c r="L76" i="20"/>
  <c r="J76" i="20"/>
  <c r="P76" i="20"/>
  <c r="V76" i="20"/>
  <c r="U76" i="20"/>
  <c r="Q76" i="20"/>
  <c r="G76" i="20"/>
  <c r="H76" i="20"/>
  <c r="X76" i="20"/>
  <c r="N76" i="20"/>
  <c r="K76" i="20"/>
  <c r="K23" i="20" s="1"/>
  <c r="M76" i="20"/>
  <c r="O76" i="20"/>
  <c r="W76" i="20"/>
  <c r="T76" i="20"/>
  <c r="W79" i="20" l="1"/>
  <c r="W78" i="20"/>
  <c r="V79" i="20"/>
  <c r="V78" i="20"/>
  <c r="U78" i="20"/>
  <c r="U79" i="20"/>
  <c r="X78" i="20"/>
  <c r="X79" i="20"/>
  <c r="C119" i="7"/>
  <c r="C117" i="7"/>
  <c r="C116" i="7"/>
  <c r="C115" i="7"/>
  <c r="C114" i="7"/>
  <c r="C112" i="7"/>
  <c r="C110" i="7"/>
  <c r="C109" i="7"/>
  <c r="C107" i="7"/>
  <c r="C106" i="7"/>
  <c r="C105" i="7"/>
  <c r="C103" i="7"/>
  <c r="C102" i="7"/>
  <c r="C100" i="7"/>
  <c r="C99" i="7"/>
  <c r="C97" i="7"/>
  <c r="C95" i="7"/>
  <c r="C94" i="7"/>
  <c r="C93" i="7"/>
  <c r="H79" i="20" l="1"/>
  <c r="H78" i="20"/>
  <c r="P79" i="20"/>
  <c r="P78" i="20"/>
  <c r="I78" i="20"/>
  <c r="I79" i="20"/>
  <c r="Q78" i="20"/>
  <c r="Q79" i="20"/>
  <c r="J78" i="20"/>
  <c r="J79" i="20"/>
  <c r="R78" i="20"/>
  <c r="R79" i="20"/>
  <c r="K78" i="20"/>
  <c r="K79" i="20"/>
  <c r="S78" i="20"/>
  <c r="S79" i="20"/>
  <c r="L78" i="20"/>
  <c r="L79" i="20"/>
  <c r="T78" i="20"/>
  <c r="T79" i="20"/>
  <c r="M78" i="20"/>
  <c r="M79" i="20"/>
  <c r="F78" i="20"/>
  <c r="N79" i="20"/>
  <c r="N78" i="20"/>
  <c r="G79" i="20"/>
  <c r="O79" i="20"/>
  <c r="O78" i="20"/>
  <c r="X18" i="20"/>
  <c r="CG11" i="20" s="1"/>
  <c r="U18" i="20"/>
  <c r="CD11" i="20" s="1"/>
  <c r="W18" i="20"/>
  <c r="CF11" i="20" s="1"/>
  <c r="V18" i="20"/>
  <c r="CE11" i="20" s="1"/>
  <c r="AN8" i="19" l="1"/>
  <c r="AN19" i="19"/>
  <c r="L18" i="20"/>
  <c r="Q18" i="20"/>
  <c r="BZ11" i="20" s="1"/>
  <c r="O18" i="20"/>
  <c r="BX11" i="20" s="1"/>
  <c r="N18" i="20"/>
  <c r="BW11" i="20" s="1"/>
  <c r="H18" i="20"/>
  <c r="M18" i="20"/>
  <c r="BV11" i="20" s="1"/>
  <c r="P18" i="20"/>
  <c r="BY11" i="20" s="1"/>
  <c r="F18" i="20"/>
  <c r="J18" i="20"/>
  <c r="S18" i="20"/>
  <c r="CB11" i="20" s="1"/>
  <c r="R18" i="20"/>
  <c r="CA11" i="20" s="1"/>
  <c r="U23" i="20"/>
  <c r="I18" i="20"/>
  <c r="K18" i="20"/>
  <c r="G18" i="20"/>
  <c r="T18" i="20"/>
  <c r="CC11" i="20" s="1"/>
  <c r="J23" i="20"/>
  <c r="P23" i="20"/>
  <c r="V23" i="20"/>
  <c r="X23" i="20"/>
  <c r="O23" i="20"/>
  <c r="L23" i="20"/>
  <c r="H23" i="20"/>
  <c r="Q23" i="20"/>
  <c r="M23" i="20"/>
  <c r="W23" i="20"/>
  <c r="N23" i="20"/>
  <c r="T23" i="20"/>
  <c r="R23" i="20"/>
  <c r="F23" i="20"/>
  <c r="S23" i="20"/>
  <c r="G23" i="20"/>
  <c r="I23" i="20"/>
  <c r="AN20" i="19"/>
  <c r="AN9" i="19"/>
  <c r="AN13" i="19"/>
  <c r="AN17" i="19"/>
  <c r="AN22" i="19"/>
  <c r="AN25" i="19"/>
  <c r="AN18" i="19"/>
  <c r="AN15" i="19"/>
  <c r="AN12" i="19"/>
  <c r="AN16" i="19"/>
  <c r="AN21" i="19"/>
  <c r="AN24" i="19"/>
  <c r="AN7" i="19"/>
  <c r="AN10" i="19"/>
  <c r="AN14" i="19"/>
  <c r="AN23" i="19"/>
  <c r="AN26" i="19"/>
  <c r="L15" i="20" l="1"/>
  <c r="L20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<sst xmlns="http://schemas.openxmlformats.org/spreadsheetml/2006/main" count="2183" uniqueCount="783">
  <si>
    <t>Personnel</t>
  </si>
  <si>
    <t>Salaries -- health care workers</t>
  </si>
  <si>
    <t>Fringe Benefits</t>
  </si>
  <si>
    <t>Travel</t>
  </si>
  <si>
    <t>Equipment</t>
  </si>
  <si>
    <t xml:space="preserve">Supplies </t>
  </si>
  <si>
    <t>Health product -- non pharmaceutical</t>
  </si>
  <si>
    <t>Other supplies</t>
  </si>
  <si>
    <t>Contractual</t>
  </si>
  <si>
    <t>Contractual services</t>
  </si>
  <si>
    <t>Sub-recipient</t>
  </si>
  <si>
    <t>Construction</t>
  </si>
  <si>
    <t>Other</t>
  </si>
  <si>
    <t>Continuous charges</t>
  </si>
  <si>
    <t>Professional services</t>
  </si>
  <si>
    <t>Indirect charges</t>
  </si>
  <si>
    <t>Personnel: Salaries -- health care workers</t>
  </si>
  <si>
    <t>Fringe Benefits: Fringe Benefits</t>
  </si>
  <si>
    <t>Equipment: Health equipment</t>
  </si>
  <si>
    <t>Equipment: Non-health equipment</t>
  </si>
  <si>
    <t>Supplies : Health product -- non pharmaceutical</t>
  </si>
  <si>
    <t>Supplies : Other supplies</t>
  </si>
  <si>
    <t>Contractual: Contractual services</t>
  </si>
  <si>
    <t>Contractual: Sub-recipient</t>
  </si>
  <si>
    <t>Construction: Construction</t>
  </si>
  <si>
    <t>Other: Continuous charges</t>
  </si>
  <si>
    <t>Other: Professional services</t>
  </si>
  <si>
    <t>Other: Support for beneficiaries</t>
  </si>
  <si>
    <t>Other: Other</t>
  </si>
  <si>
    <t>Indirect charges: Indirect charges</t>
  </si>
  <si>
    <t>Children</t>
  </si>
  <si>
    <t>Females</t>
  </si>
  <si>
    <t>Adult women</t>
  </si>
  <si>
    <t>Young women and adolescent females</t>
  </si>
  <si>
    <t>Girls</t>
  </si>
  <si>
    <t>Males</t>
  </si>
  <si>
    <t>Adult men</t>
  </si>
  <si>
    <t>Boys</t>
  </si>
  <si>
    <t>Military and other uniformed services</t>
  </si>
  <si>
    <t xml:space="preserve">Mobile populations </t>
  </si>
  <si>
    <t>Orphans and vulnerable children</t>
  </si>
  <si>
    <t>Testing</t>
  </si>
  <si>
    <t>Prevention</t>
  </si>
  <si>
    <t>Institutional prevention</t>
  </si>
  <si>
    <t>Procurement and supply chain management</t>
  </si>
  <si>
    <t>Public financial management strengthening</t>
  </si>
  <si>
    <t>Program management</t>
  </si>
  <si>
    <t>Beneficiary</t>
  </si>
  <si>
    <t>Zambia</t>
  </si>
  <si>
    <t>OVC</t>
  </si>
  <si>
    <t>Above Site Programs</t>
  </si>
  <si>
    <t>Human resources for health</t>
  </si>
  <si>
    <t>Key populations</t>
  </si>
  <si>
    <t>Sex workers</t>
  </si>
  <si>
    <t>People who inject drugs</t>
  </si>
  <si>
    <t>Care givers</t>
  </si>
  <si>
    <t>Males: Adult men</t>
  </si>
  <si>
    <t>Care_and_Treatment</t>
  </si>
  <si>
    <t>Above_Site_Programs</t>
  </si>
  <si>
    <t>Federal Agency</t>
  </si>
  <si>
    <t>Mechanism ID</t>
  </si>
  <si>
    <t>Mechanism Name</t>
  </si>
  <si>
    <t>Data Set</t>
  </si>
  <si>
    <t>Award Number</t>
  </si>
  <si>
    <t>Care and treatment</t>
  </si>
  <si>
    <t>Socio-economic</t>
  </si>
  <si>
    <t>Health management information systems, surveillance, and research</t>
  </si>
  <si>
    <t>Laboratory</t>
  </si>
  <si>
    <t>Policy, planning, coordination and management of host country government disease-control programs</t>
  </si>
  <si>
    <t>Improving laws, regulations and policies relating to stigma, violence, HIV &amp; HIV/TB</t>
  </si>
  <si>
    <t>Young men and adolescent males</t>
  </si>
  <si>
    <t>Men having sex with men</t>
  </si>
  <si>
    <t>Transgender</t>
  </si>
  <si>
    <t>Pregnant and breastfeeding women</t>
  </si>
  <si>
    <t>Priority populations</t>
  </si>
  <si>
    <t>People in prisons</t>
  </si>
  <si>
    <t>Displaced persons</t>
  </si>
  <si>
    <t>Clients of sex workers</t>
  </si>
  <si>
    <t>Salaries -- other staff</t>
  </si>
  <si>
    <t>International travel</t>
  </si>
  <si>
    <t>Domestic travel</t>
  </si>
  <si>
    <t>Health equipment</t>
  </si>
  <si>
    <t>Non-health equipment</t>
  </si>
  <si>
    <t xml:space="preserve">Pharmaceutical </t>
  </si>
  <si>
    <t>Support for beneficiaries</t>
  </si>
  <si>
    <t>Personnel: Salaries -- other staff</t>
  </si>
  <si>
    <t>Travel: International travel</t>
  </si>
  <si>
    <t>Travel: Domestic travel</t>
  </si>
  <si>
    <t xml:space="preserve">Supplies : Pharmaceutical </t>
  </si>
  <si>
    <t>Socio_Economic</t>
  </si>
  <si>
    <t>Pregnant_and_Breastfeeding_Women</t>
  </si>
  <si>
    <t>Priority_Populations</t>
  </si>
  <si>
    <t>Key_Populations</t>
  </si>
  <si>
    <t>Beneficiaries</t>
  </si>
  <si>
    <t>Program Area</t>
  </si>
  <si>
    <t>Adults</t>
  </si>
  <si>
    <t>Young people and adolescents</t>
  </si>
  <si>
    <t>Non-targeted Population</t>
  </si>
  <si>
    <t>Top-Ups</t>
  </si>
  <si>
    <t>TOTAL</t>
  </si>
  <si>
    <t>% Total</t>
  </si>
  <si>
    <t>ERROR CHECKS</t>
  </si>
  <si>
    <t>Non_targeted_Population</t>
  </si>
  <si>
    <t>Care and Treatment: Not Disaggregated -- Service Delivery</t>
  </si>
  <si>
    <t>Testing: Not Disaggregated -- Service Delivery</t>
  </si>
  <si>
    <t>Prevention: Not Disaggregated -- Service Delivery</t>
  </si>
  <si>
    <t>Socio-Economic: Not Disaggregated -- Service Delivery</t>
  </si>
  <si>
    <t>HIV Drugs -- Non service delivery</t>
  </si>
  <si>
    <t>Facility-based testing -- Non service delivery</t>
  </si>
  <si>
    <t>Community-based testing -- Non service delivery</t>
  </si>
  <si>
    <t>Community mobilization and behavior and norms change -- Non service delivery</t>
  </si>
  <si>
    <t>VMMC -- Non service delivery</t>
  </si>
  <si>
    <t>PrEP -- Non service delivery</t>
  </si>
  <si>
    <t>Opioid substitution therapy -- Non service delivery</t>
  </si>
  <si>
    <t>Case Management -- Non service delivery</t>
  </si>
  <si>
    <t>Economic strengthening -- Non service delivery</t>
  </si>
  <si>
    <t>Education assistance -- Non service delivery</t>
  </si>
  <si>
    <t>Psychosocial support -- Non service delivery</t>
  </si>
  <si>
    <t xml:space="preserve">Legal, human rights and protection support -- Non service delivery </t>
  </si>
  <si>
    <t>Above Site Programs: Not Disaggregated</t>
  </si>
  <si>
    <t>Non-Targeted Population:Not Disaggregated</t>
  </si>
  <si>
    <t>Females: Not Disaggregated</t>
  </si>
  <si>
    <t>Males: Not Disaggregated</t>
  </si>
  <si>
    <t>Key Populations: Not Disaggregated</t>
  </si>
  <si>
    <t>Priority Populations: Not Disaggregated</t>
  </si>
  <si>
    <t>Orphans and vulnerable children: Not Disaggregated</t>
  </si>
  <si>
    <t>Personnel: Top-Ups</t>
  </si>
  <si>
    <t>Program_Management</t>
  </si>
  <si>
    <t>Program Management</t>
  </si>
  <si>
    <t>Condom and Lubricant Programs -- Non service delivery</t>
  </si>
  <si>
    <t>HIV clinical Services --  Service delivery</t>
  </si>
  <si>
    <t>HIV laboratory Services --  Service delivery</t>
  </si>
  <si>
    <t>HIV Drugs --  Service delivery</t>
  </si>
  <si>
    <t>Facility-based testing --  Service delivery</t>
  </si>
  <si>
    <t>Community-based testing --  Service delivery</t>
  </si>
  <si>
    <t>Community mobilization, behavior and norms change --  Service delivery</t>
  </si>
  <si>
    <t>VMMC --  Service delivery</t>
  </si>
  <si>
    <t>PrEP --  Service delivery</t>
  </si>
  <si>
    <t>Opioid substitution therapy --  Service delivery</t>
  </si>
  <si>
    <t>Condom and Lubricant Programs -- Service delivery</t>
  </si>
  <si>
    <t>Case Management --  Service delivery</t>
  </si>
  <si>
    <t>Economic strengthening --  Service delivery</t>
  </si>
  <si>
    <t>Education assistance --  Service delivery</t>
  </si>
  <si>
    <t>Psychosocial support --  Service delivery</t>
  </si>
  <si>
    <t>Legal, human rights and protection -  Service delivery</t>
  </si>
  <si>
    <t>HIV clinical Services -- Non service delivery</t>
  </si>
  <si>
    <t>HIV laboratory Services -- Non service delivery</t>
  </si>
  <si>
    <t>Care and Treatment: Not Disaggregated -- Non service Delivery</t>
  </si>
  <si>
    <t>Testing: Not Disaggregated -- Non service Delivery</t>
  </si>
  <si>
    <t>Prevention: Not Disaggregated -- Non service Delivery</t>
  </si>
  <si>
    <t>Socio-Economic: Not Disaggregated -- Non service Delivery</t>
  </si>
  <si>
    <t>Pregnant and breastfeeding women: Not disaggregated</t>
  </si>
  <si>
    <t>ASP: Procurement &amp; supply chain management</t>
  </si>
  <si>
    <t>ASP: Human resources for health</t>
  </si>
  <si>
    <t>ASP: Institutional prevention</t>
  </si>
  <si>
    <t>ASP: Public financial management strengthening</t>
  </si>
  <si>
    <t>ASP: Not Disaggregated</t>
  </si>
  <si>
    <t>Females: Adult women</t>
  </si>
  <si>
    <t>Females: Young women and adolescent females</t>
  </si>
  <si>
    <t>Females: Girls</t>
  </si>
  <si>
    <t>Males: Young men and adolescent males</t>
  </si>
  <si>
    <t>Males: Boys</t>
  </si>
  <si>
    <t>OVC: Orphans and vulnerable children</t>
  </si>
  <si>
    <t>OVC: Care givers</t>
  </si>
  <si>
    <t>Training</t>
  </si>
  <si>
    <t>Impossible 1</t>
  </si>
  <si>
    <t>Impossible 2</t>
  </si>
  <si>
    <t>Impossible 3</t>
  </si>
  <si>
    <t>Impossible 4</t>
  </si>
  <si>
    <t>Impossible 5</t>
  </si>
  <si>
    <t>Impossible 6</t>
  </si>
  <si>
    <t>Impossible 7</t>
  </si>
  <si>
    <t>Impossible 8</t>
  </si>
  <si>
    <t>Impossible 9</t>
  </si>
  <si>
    <t>Impossible 10</t>
  </si>
  <si>
    <t>Impossible 11</t>
  </si>
  <si>
    <t>Impossible 12</t>
  </si>
  <si>
    <t>Impossible 13</t>
  </si>
  <si>
    <t>Impossible 14</t>
  </si>
  <si>
    <t>Impossible 15</t>
  </si>
  <si>
    <t>Impossible 16</t>
  </si>
  <si>
    <t>Impossible 17</t>
  </si>
  <si>
    <t>Impossible 18</t>
  </si>
  <si>
    <t>Impossible 19</t>
  </si>
  <si>
    <t>Impossible 20</t>
  </si>
  <si>
    <t>C&amp;T</t>
  </si>
  <si>
    <t>TST</t>
  </si>
  <si>
    <t>PREV</t>
  </si>
  <si>
    <t>SE</t>
  </si>
  <si>
    <t>Count</t>
  </si>
  <si>
    <t>C&amp;T: HIV Drugs-NSD</t>
  </si>
  <si>
    <t>C&amp;T: Not Disaggregated-NSD</t>
  </si>
  <si>
    <t>PREV: VMMC-NSD</t>
  </si>
  <si>
    <t>PREV: PrEP-NSD</t>
  </si>
  <si>
    <t>PREV: Opioid substitution therapy-NSD</t>
  </si>
  <si>
    <t>PREV: Not Disaggregated-NSD</t>
  </si>
  <si>
    <t>SE: Case Management-NSD</t>
  </si>
  <si>
    <t>SE: Economic strengthening-NSD</t>
  </si>
  <si>
    <t>SE: Education assistance-NSD</t>
  </si>
  <si>
    <t>SE: Psychosocial support-NSD</t>
  </si>
  <si>
    <t>SE: Not Disaggregated-NSD</t>
  </si>
  <si>
    <t>C&amp;T: Not Disaggregated-SD</t>
  </si>
  <si>
    <t>PREV: Not Disaggregated-SD</t>
  </si>
  <si>
    <t>SE: Not Disaggregated-SD</t>
  </si>
  <si>
    <t>Non-Targeted Population: Adults</t>
  </si>
  <si>
    <t>Non-Targeted Population: Young people and adolescents</t>
  </si>
  <si>
    <t>Non-Targeted Population: Children</t>
  </si>
  <si>
    <t>Non-Targeted Population: Not disaggregated</t>
  </si>
  <si>
    <t>Females: Not disaggregated</t>
  </si>
  <si>
    <t>Males: Not disaggregated</t>
  </si>
  <si>
    <t>Key Populations: Men having sex with men</t>
  </si>
  <si>
    <t>Key Populations: Transgender</t>
  </si>
  <si>
    <t>Key Populations: Sex workers</t>
  </si>
  <si>
    <t>Key Populations: People who inject drugs</t>
  </si>
  <si>
    <t>Key Populations: Not disaggregated</t>
  </si>
  <si>
    <t>Pregnant and Breastfeeding Women: Not disaggregated</t>
  </si>
  <si>
    <t>Priority Populations: People in prisons</t>
  </si>
  <si>
    <t>Priority Populations: Military and other uniformed services</t>
  </si>
  <si>
    <t xml:space="preserve">Priority Populations: Mobile populations </t>
  </si>
  <si>
    <t>Priority Populations: Displaced persons</t>
  </si>
  <si>
    <t>Priority Populations: Clients of sex workers</t>
  </si>
  <si>
    <t>ASP: Laboratory systems strengthening</t>
  </si>
  <si>
    <t>C&amp;T: HIV Clinical Services-NSD</t>
  </si>
  <si>
    <t>C&amp;T: HIV Laboratory Services-NSD</t>
  </si>
  <si>
    <t>Priority Populations: Not disaggregated</t>
  </si>
  <si>
    <t>OVC and care givers: Not disaggregated</t>
  </si>
  <si>
    <t>$no prog</t>
  </si>
  <si>
    <t>$no ben</t>
  </si>
  <si>
    <t>Angola</t>
  </si>
  <si>
    <t>Botswana</t>
  </si>
  <si>
    <t>Burundi</t>
  </si>
  <si>
    <t>Cameroon</t>
  </si>
  <si>
    <t>Cote d'Ivoire</t>
  </si>
  <si>
    <t>Democratic Republic of the Congo</t>
  </si>
  <si>
    <t>Dominican Republic</t>
  </si>
  <si>
    <t>Ethiopia</t>
  </si>
  <si>
    <t>Haiti</t>
  </si>
  <si>
    <t>Kenya</t>
  </si>
  <si>
    <t>Lesotho</t>
  </si>
  <si>
    <t>Malawi</t>
  </si>
  <si>
    <t>Mozambique</t>
  </si>
  <si>
    <t>Namibia</t>
  </si>
  <si>
    <t>Nigeria</t>
  </si>
  <si>
    <t>Rwanda</t>
  </si>
  <si>
    <t>South Africa</t>
  </si>
  <si>
    <t>South Sudan</t>
  </si>
  <si>
    <t>Tanzania</t>
  </si>
  <si>
    <t>Uganda</t>
  </si>
  <si>
    <t>Ukraine</t>
  </si>
  <si>
    <t>Vietnam</t>
  </si>
  <si>
    <t>Zimbabwe</t>
  </si>
  <si>
    <t>DOD</t>
  </si>
  <si>
    <t>HHS/CDC</t>
  </si>
  <si>
    <t>USAID</t>
  </si>
  <si>
    <t>PC</t>
  </si>
  <si>
    <t>State</t>
  </si>
  <si>
    <t>State/AF</t>
  </si>
  <si>
    <t>HHS/HRSA</t>
  </si>
  <si>
    <t>State/SGAC</t>
  </si>
  <si>
    <t>State/PRM</t>
  </si>
  <si>
    <t>State/EAP</t>
  </si>
  <si>
    <t>State/EUR</t>
  </si>
  <si>
    <t>HHS/SAMHSA</t>
  </si>
  <si>
    <t>State/WHA</t>
  </si>
  <si>
    <t>cons:</t>
  </si>
  <si>
    <t>could still pick an impossible combo by changing prog after choosing ben</t>
  </si>
  <si>
    <t>LIST FOR INDIRECT</t>
  </si>
  <si>
    <t>CT_HIV_Clinical_Services-SD</t>
  </si>
  <si>
    <t>CT_HIV Clinical Services-NSD</t>
  </si>
  <si>
    <t>CT_HIV Laboratory Services-NSD</t>
  </si>
  <si>
    <t>CT_HIV Drugs-NSD</t>
  </si>
  <si>
    <t>CT_Not Disaggregated-SD</t>
  </si>
  <si>
    <t>CT_Not Disaggregated-NSD</t>
  </si>
  <si>
    <t>TST_Facility-based testing-NSD</t>
  </si>
  <si>
    <t>TST_Community-based testing-NSD</t>
  </si>
  <si>
    <t>TST_Not Disaggregated-SD</t>
  </si>
  <si>
    <t>TST_Not Disaggregated-NSD</t>
  </si>
  <si>
    <t>PREV_VMMC-NSD</t>
  </si>
  <si>
    <t>PREV_PrEP-NSD</t>
  </si>
  <si>
    <t>Program_management</t>
  </si>
  <si>
    <t>CT_HIV Laboratory Services-SD</t>
  </si>
  <si>
    <t>CT_HIV Drugs-SD</t>
  </si>
  <si>
    <t>TST_Facility-based testing-SD</t>
  </si>
  <si>
    <t>TST_Community-based testing-SD</t>
  </si>
  <si>
    <t>PREV_Community_mobilization, _behavior_and_norms_change-NSD</t>
  </si>
  <si>
    <t>PREV_Community_mobilization, _behavior_and_norms_change-SD</t>
  </si>
  <si>
    <t>PREV_VMMC-SD</t>
  </si>
  <si>
    <t>PREV_PrEP-SD</t>
  </si>
  <si>
    <t>PREV_Opioid_substitution_therapy-SD</t>
  </si>
  <si>
    <t>PREV_Opioid_substitution_therapy-NSD</t>
  </si>
  <si>
    <t>PREV_Condom_and_Lubricant_Programming-SD</t>
  </si>
  <si>
    <t>PREV_Condom_and_Lubricant_Programming-NSD</t>
  </si>
  <si>
    <t>PREV_Not_Disaggregated-SD</t>
  </si>
  <si>
    <t>PREV_Not_Disaggregated-NSD</t>
  </si>
  <si>
    <t>SE_Case_Management-SD</t>
  </si>
  <si>
    <t>SE_Case_Management-NSD</t>
  </si>
  <si>
    <t>SE_Economic_strengthening-SD</t>
  </si>
  <si>
    <t>SE_Economic_strengthening-NSD</t>
  </si>
  <si>
    <t>SE_Education_assistance-SD</t>
  </si>
  <si>
    <t>SE_Education_assistance-NSD</t>
  </si>
  <si>
    <t>SE_Psychosocial_support-SD</t>
  </si>
  <si>
    <t>SE_Psychosocial_support-NSD</t>
  </si>
  <si>
    <t>SE_Legal,_human_rights_and_protection-SD</t>
  </si>
  <si>
    <t>SE_Legal,_human_rights_and_protection-NSD</t>
  </si>
  <si>
    <t>SE_Not_Disaggregated-SD</t>
  </si>
  <si>
    <t>SE_Not_Disaggregated-NSD</t>
  </si>
  <si>
    <t>ASP_Procurement_and_supply_chain_management</t>
  </si>
  <si>
    <t>ASP_Health_management_information_systems,_surveillance,_and research</t>
  </si>
  <si>
    <t>ASP_Human_resources_for_health</t>
  </si>
  <si>
    <t>ASP_Laboratory_systems_strengthening</t>
  </si>
  <si>
    <t>ASP_Institutional_prevention</t>
  </si>
  <si>
    <t>ASP_Public_financial_management_strengthening</t>
  </si>
  <si>
    <t>ASP_Policy,_planning,_coordination_and_management_of_disease_control_programs</t>
  </si>
  <si>
    <t>need to rename everything in continuous characters no symbols. This would mean it is straying even farther from the wording/spacing/characters of the classifications doc</t>
  </si>
  <si>
    <t>ASP_Improving laws,_regulations_and_policy_environment</t>
  </si>
  <si>
    <t>ASP_Not_Disaggregated</t>
  </si>
  <si>
    <t>rework to create named ranges</t>
  </si>
  <si>
    <t>HTS: Facility-based testing-NSD</t>
  </si>
  <si>
    <t>HTS: Community-based testing-NSD</t>
  </si>
  <si>
    <t>HTS: Not Disaggregated-SD</t>
  </si>
  <si>
    <t>HTS: Not Disaggregated-NSD</t>
  </si>
  <si>
    <t>NA</t>
  </si>
  <si>
    <t>C&amp;T: HIV Clinical Services-SD</t>
  </si>
  <si>
    <t>C&amp;T: HIV Laboratory Services-SD</t>
  </si>
  <si>
    <t>C&amp;T: HIV Drugs-SD</t>
  </si>
  <si>
    <t>HTS: Facility-based testing-SD</t>
  </si>
  <si>
    <t>HTS: Community-based testing-SD</t>
  </si>
  <si>
    <t>PREV: VMMC-SD</t>
  </si>
  <si>
    <t>PREV: PrEP-SD</t>
  </si>
  <si>
    <t>PREV: Opioid substitution therapy-SD</t>
  </si>
  <si>
    <t>SE: Case Management-SD</t>
  </si>
  <si>
    <t>SE: Economic strengthening-SD</t>
  </si>
  <si>
    <t>SE: Education assistance-SD</t>
  </si>
  <si>
    <t>SE: Psychosocial support-SD</t>
  </si>
  <si>
    <t>PREV: Comm. mobilization, behavior &amp; norms change-SD</t>
  </si>
  <si>
    <t>PREV: Comm. mobilization, behavior &amp; norms change-NSD</t>
  </si>
  <si>
    <t>PREV: Condom &amp; Lubricant Programming-SD</t>
  </si>
  <si>
    <t>PREV: Condom &amp; Lubricant Programming-NSD</t>
  </si>
  <si>
    <t>ASP: HMIS, surveillance, &amp; research</t>
  </si>
  <si>
    <t>ASP: Policy, planning, coordination &amp; management</t>
  </si>
  <si>
    <t>Key Pops: Men having sex with men</t>
  </si>
  <si>
    <t>Key Pops: Transgender</t>
  </si>
  <si>
    <t>Key Pops: Sex workers</t>
  </si>
  <si>
    <t>Key Pops: People who inject drugs</t>
  </si>
  <si>
    <t>Key Pops: Not disaggregated</t>
  </si>
  <si>
    <t xml:space="preserve">Priority Pops: Mobile Pops </t>
  </si>
  <si>
    <t>Priority Pops: Displaced persons</t>
  </si>
  <si>
    <t>Priority Pops: Clients of sex workers</t>
  </si>
  <si>
    <t>Priority Pops: Not disaggregated</t>
  </si>
  <si>
    <t>Non-Targeted Pop: Adults</t>
  </si>
  <si>
    <t>Non-Targeted Pop: Children</t>
  </si>
  <si>
    <t>Non-Targeted Pop: Not disaggregated</t>
  </si>
  <si>
    <t>Non-Targeted Pop: Young people &amp; adolescents</t>
  </si>
  <si>
    <t>Females: Young women &amp; adolescent females</t>
  </si>
  <si>
    <t>Males: Young men &amp; adolescent males</t>
  </si>
  <si>
    <t>Pregnant &amp; Breastfeeding Women: Not disaggregated</t>
  </si>
  <si>
    <t>Priority Pops: Military &amp; other uniformed services</t>
  </si>
  <si>
    <t>OVC: Orphans &amp; vulnerable children</t>
  </si>
  <si>
    <t>OVC &amp; care givers: Not disaggregated</t>
  </si>
  <si>
    <t>Categorization of Intervention 2</t>
  </si>
  <si>
    <t>Categorization of Intervention 3</t>
  </si>
  <si>
    <t>Categorization of Intervention 4</t>
  </si>
  <si>
    <t>Categorization of Intervention 5</t>
  </si>
  <si>
    <t>Categorization of Intervention 6</t>
  </si>
  <si>
    <t>Categorization of Intervention 7</t>
  </si>
  <si>
    <t xml:space="preserve"> Categorization of Intervention 20</t>
  </si>
  <si>
    <t>Categorization of Intervention 19</t>
  </si>
  <si>
    <t>Categorization of Intervention 18</t>
  </si>
  <si>
    <t>Categorization of Intervention 17</t>
  </si>
  <si>
    <t>Categorization of Intervention 16</t>
  </si>
  <si>
    <t>Categorization of Intervention 15</t>
  </si>
  <si>
    <t>Categorization of Intervention 14</t>
  </si>
  <si>
    <t>Categorization of Intervention 13</t>
  </si>
  <si>
    <t>Categorization of Intervention 12</t>
  </si>
  <si>
    <t>Categorization of Intervention 11</t>
  </si>
  <si>
    <t>Categorization of Intervention 8</t>
  </si>
  <si>
    <t>Categorization of Intervention 9</t>
  </si>
  <si>
    <t>Categorization of Intervention 10</t>
  </si>
  <si>
    <t>Personnel: Salaries- Other Staff</t>
  </si>
  <si>
    <t>Travel: International Travel</t>
  </si>
  <si>
    <t>Travel: Domestic Travel</t>
  </si>
  <si>
    <t>Equipment: Health Equipment</t>
  </si>
  <si>
    <t>Supplies: Pharmaceutical</t>
  </si>
  <si>
    <t>Supplies: Health- Non Pharmaceutical</t>
  </si>
  <si>
    <t>Supplies: Other Supplies</t>
  </si>
  <si>
    <t>Contractual: Contracted Interventions</t>
  </si>
  <si>
    <t>Other: Financial Support for Beneficiaries</t>
  </si>
  <si>
    <t>Indirect Charges</t>
  </si>
  <si>
    <t>Equipment: Non-Health Equipment</t>
  </si>
  <si>
    <t>Contractual: Other Contracts</t>
  </si>
  <si>
    <t>ASP: Laws, regulations &amp; policy environment</t>
  </si>
  <si>
    <t>Key Pops: People in prisons</t>
  </si>
  <si>
    <t>SE: Legal, human rights &amp; protection-SD</t>
  </si>
  <si>
    <t>Program 
Management</t>
  </si>
  <si>
    <t>`</t>
  </si>
  <si>
    <t>METADATA</t>
  </si>
  <si>
    <t>Have very unlikely combinations of program area and beneficiaries been selected?</t>
  </si>
  <si>
    <t>If yes, in which intervention(s) do very unlikely combinations exist ?</t>
  </si>
  <si>
    <t>Or are missing a subrecipient name?</t>
  </si>
  <si>
    <t>Eswatini</t>
  </si>
  <si>
    <t>Version</t>
  </si>
  <si>
    <t>(Version number stored as text)</t>
  </si>
  <si>
    <t>Is there any data entered outside of the subrecipient rows that were specified?</t>
  </si>
  <si>
    <t>Subrecipient rows created:</t>
  </si>
  <si>
    <t>Cells expected to be blank:</t>
  </si>
  <si>
    <t>First row that should be empty:</t>
  </si>
  <si>
    <t>If yes, which intervention(s) have not been fully defined?</t>
  </si>
  <si>
    <t xml:space="preserve">Have interventions been defined with incomplete program area and beneficiary information? </t>
  </si>
  <si>
    <t>OU</t>
  </si>
  <si>
    <t>Reporting Period</t>
  </si>
  <si>
    <t xml:space="preserve">Note: </t>
  </si>
  <si>
    <t>Every subrecipient must have a valid name and DUNS number. TBD subrecipients are not permitted.</t>
  </si>
  <si>
    <t>Each DUNS number must be exactly 9 digits, including leading zeroes.</t>
  </si>
  <si>
    <t>Or used 00000000 as a DUNS number?</t>
  </si>
  <si>
    <t>SE: Legal, human rights &amp; protection-NSD</t>
  </si>
  <si>
    <t>Count of blank cells after last row:</t>
  </si>
  <si>
    <t>Non-blank cells after last row:</t>
  </si>
  <si>
    <t>Or are missing both the subrecipient name and the DUNS number?</t>
  </si>
  <si>
    <t>Cost Category</t>
  </si>
  <si>
    <t>Are there any subrecipient rows that have have a zero-dollar budget?</t>
  </si>
  <si>
    <t xml:space="preserve">Are there any subrecipient rows that have an a budget but are missing a DUNS number? </t>
  </si>
  <si>
    <t>Asia Region</t>
  </si>
  <si>
    <t>West Africa Region</t>
  </si>
  <si>
    <t>Western Hemisphere Region</t>
  </si>
  <si>
    <t>ASP: Blood supply safety-NSD</t>
  </si>
  <si>
    <t>ASP: HMIS, surveillance, &amp; research-NSD</t>
  </si>
  <si>
    <t>ASP: Human resources for health-NSD</t>
  </si>
  <si>
    <t>ASP: Injection safety-NSD</t>
  </si>
  <si>
    <t>ASP: Laboratory systems strengthening-NSD</t>
  </si>
  <si>
    <t>ASP: Laws, regulations &amp; policy environment-NSD</t>
  </si>
  <si>
    <t>ASP: Not Disaggregated-NSD</t>
  </si>
  <si>
    <t>ASP: Policy, planning, coordination &amp; management of disease control programs-NSD</t>
  </si>
  <si>
    <t>ASP: Procurement &amp; supply chain management-NSD</t>
  </si>
  <si>
    <t>ASP: Public financial management strengthening-NSD</t>
  </si>
  <si>
    <t>PREV: Medication assisted treatment-NSD</t>
  </si>
  <si>
    <t>PREV: Medication assisted treatment-SD</t>
  </si>
  <si>
    <t>PREV: Primary prevention of HIV and sexual violence-NSD</t>
  </si>
  <si>
    <t>PREV: Primary prevention of HIV and sexual violence-SD</t>
  </si>
  <si>
    <t>SE: Food and nutrition-NSD</t>
  </si>
  <si>
    <t>SE: Food and nutrition-SD</t>
  </si>
  <si>
    <t>PM: IM Closeout costs-NSD</t>
  </si>
  <si>
    <t>PM: IM Program Management-NSD</t>
  </si>
  <si>
    <t>OVC: Not disaggregated</t>
  </si>
  <si>
    <t>NOTE: See actual references used in these formulas in columns AA onwards</t>
  </si>
  <si>
    <t>COP19 Version (only for reference - nothing in this file links to this. Rows where this is blank indicate no checks for unlikely combinations)</t>
  </si>
  <si>
    <t>COP19 vs COP20 exactly the same?</t>
  </si>
  <si>
    <t xml:space="preserve">COP20 Ous </t>
  </si>
  <si>
    <t>Guide to Lists sheet</t>
  </si>
  <si>
    <t>List</t>
  </si>
  <si>
    <t>Cop20_beneficiaries</t>
  </si>
  <si>
    <t>Cop20_funding_agencies</t>
  </si>
  <si>
    <t>Lists for very unlikely combos</t>
  </si>
  <si>
    <t>LIST for Indirect (not named)</t>
  </si>
  <si>
    <t>COP20_OU_list</t>
  </si>
  <si>
    <t>COP20_non_pm_program_areas</t>
  </si>
  <si>
    <t>Do note move. COP20 version - same as COP20 FAST -- note: order matters due to unlikely combination formulas. Do not paste over this</t>
  </si>
  <si>
    <t>DO NOT MOVE THESE!</t>
  </si>
  <si>
    <t>COP20 Agencies</t>
  </si>
  <si>
    <t>COP19 Agencies</t>
  </si>
  <si>
    <t>Census</t>
  </si>
  <si>
    <t>HHS/FDA</t>
  </si>
  <si>
    <t>HHS/NIH</t>
  </si>
  <si>
    <t>HHS/OGA</t>
  </si>
  <si>
    <t>USAID/WCF</t>
  </si>
  <si>
    <r>
      <t xml:space="preserve">Do not move! </t>
    </r>
    <r>
      <rPr>
        <sz val="10"/>
        <color rgb="FF24292E"/>
        <rFont val="Helvetica"/>
        <family val="2"/>
      </rPr>
      <t>===========</t>
    </r>
  </si>
  <si>
    <t xml:space="preserve">COP20 Beneficiaries - Do not move - old formulas reference this for unlikely combinations. Order matters - do not paste over. </t>
  </si>
  <si>
    <t>COP19 Beneficiaries (Did not change between COP19/COP20 except for OVC: Not disaggregated)</t>
  </si>
  <si>
    <t>Priority Pops: Mobile Pops</t>
  </si>
  <si>
    <t>(Extra space in COP19 version)</t>
  </si>
  <si>
    <t>Location / Use</t>
  </si>
  <si>
    <t>M2-29 - Data validation for OU in Metadata sheet (cell P5)</t>
  </si>
  <si>
    <t>K2-53 - Data validation for PM in Budget Template</t>
  </si>
  <si>
    <t>L2-29 - Data validation for Beneficiary in Budget Template</t>
  </si>
  <si>
    <t>N2-18 - Data validation for agency in Metadata sheet</t>
  </si>
  <si>
    <t>AA to BV - Unlikely combination checks (no longer work)</t>
  </si>
  <si>
    <t>T - Unlikely combination checks (no longer work)</t>
  </si>
  <si>
    <t>Program areas (alphabetized)</t>
  </si>
  <si>
    <t xml:space="preserve"> Categorization of Intervention 21</t>
  </si>
  <si>
    <t xml:space="preserve"> Categorization of Intervention 22</t>
  </si>
  <si>
    <t xml:space="preserve"> Categorization of Intervention 23</t>
  </si>
  <si>
    <t xml:space="preserve"> Categorization of Intervention 24</t>
  </si>
  <si>
    <t xml:space="preserve"> Categorization of Intervention 25</t>
  </si>
  <si>
    <t xml:space="preserve"> Categorization of Intervention 26</t>
  </si>
  <si>
    <t xml:space="preserve"> Categorization of Intervention 27</t>
  </si>
  <si>
    <t xml:space="preserve"> Categorization of Intervention 28</t>
  </si>
  <si>
    <t xml:space="preserve"> Categorization of Intervention 29</t>
  </si>
  <si>
    <t xml:space="preserve"> Categorization of Intervention 30</t>
  </si>
  <si>
    <t xml:space="preserve"> Categorization of Intervention 31</t>
  </si>
  <si>
    <t xml:space="preserve"> Categorization of Intervention 32</t>
  </si>
  <si>
    <t xml:space="preserve"> Categorization of Intervention 33</t>
  </si>
  <si>
    <t xml:space="preserve"> Categorization of Intervention 34</t>
  </si>
  <si>
    <t xml:space="preserve"> Categorization of Intervention 35</t>
  </si>
  <si>
    <t>Checks for missing program area and beneficiary in case where total is &gt; 0</t>
  </si>
  <si>
    <t>Personnel: Salaries- Health Care Workers- Clinical</t>
  </si>
  <si>
    <t>Personnel: Salaries- Health Care Workers- Ancillary</t>
  </si>
  <si>
    <t>Contractual: Contracted Health Care Workers- Clinical</t>
  </si>
  <si>
    <t>Contractual: Contracted Health Care Workers- Ancillary</t>
  </si>
  <si>
    <t>Notes</t>
  </si>
  <si>
    <t>Prime or Subrecipient</t>
  </si>
  <si>
    <t>Recipient Organization
(Prime Partner Name)</t>
  </si>
  <si>
    <t>Prime</t>
  </si>
  <si>
    <t>=AND(D$11&gt;0,ISNUMBER(SEARCH("HTS:",D$4)))</t>
  </si>
  <si>
    <t>=AND(D$11&gt;0,ISNUMBER(SEARCH("PREV:",D$4)))</t>
  </si>
  <si>
    <t>=AND(D$11&gt;0,ISNUMBER(SEARCH("SE:",D$4)))</t>
  </si>
  <si>
    <t>=AND(D$23&gt;0,ISNUMBER(SEARCH("C&amp;T:",D$4)))</t>
  </si>
  <si>
    <t>=AND(D$23&gt;0,ISNUMBER(SEARCH("HTS:",D$4)))</t>
  </si>
  <si>
    <t>=AND(D$23&gt;0,ISNUMBER(SEARCH("PREV:",D$4)))</t>
  </si>
  <si>
    <t>=AND(D$23&gt;0,ISNUMBER(SEARCH("SE:",D$4)))</t>
  </si>
  <si>
    <t>Error</t>
  </si>
  <si>
    <t>Warning</t>
  </si>
  <si>
    <t>Have unlikely combinations of Program Area and Cost Category been selected?</t>
  </si>
  <si>
    <t>If yes, in which intervention(s) do unlikely combinations exist ?</t>
  </si>
  <si>
    <t>Int 2</t>
  </si>
  <si>
    <t>Int 3</t>
  </si>
  <si>
    <t>Int 4</t>
  </si>
  <si>
    <t>Int 5</t>
  </si>
  <si>
    <t>Int 6</t>
  </si>
  <si>
    <t>Int 7</t>
  </si>
  <si>
    <t>Int 8</t>
  </si>
  <si>
    <t>Int 9</t>
  </si>
  <si>
    <t>Int 10</t>
  </si>
  <si>
    <t>Int 11</t>
  </si>
  <si>
    <t>Int 12</t>
  </si>
  <si>
    <t>Int 13</t>
  </si>
  <si>
    <t>Int 14</t>
  </si>
  <si>
    <t>Int 15</t>
  </si>
  <si>
    <t>Int 16</t>
  </si>
  <si>
    <t>Int 17</t>
  </si>
  <si>
    <t>Int 18</t>
  </si>
  <si>
    <t>Int 19</t>
  </si>
  <si>
    <t>Int 20</t>
  </si>
  <si>
    <t>Int 21</t>
  </si>
  <si>
    <t>Int 22</t>
  </si>
  <si>
    <t>Int 23</t>
  </si>
  <si>
    <t>Int 24</t>
  </si>
  <si>
    <t>Int 25</t>
  </si>
  <si>
    <t>Int 26</t>
  </si>
  <si>
    <t>Int 27</t>
  </si>
  <si>
    <t>Int 28</t>
  </si>
  <si>
    <t>Int 29</t>
  </si>
  <si>
    <t>Int 30</t>
  </si>
  <si>
    <t>Int 31</t>
  </si>
  <si>
    <t>Int 32</t>
  </si>
  <si>
    <t>Int 33</t>
  </si>
  <si>
    <t>Int 34</t>
  </si>
  <si>
    <t>Int 35</t>
  </si>
  <si>
    <t>PM</t>
  </si>
  <si>
    <t>Showstoppers</t>
  </si>
  <si>
    <t>Warnings</t>
  </si>
  <si>
    <t>na</t>
  </si>
  <si>
    <t>Budget</t>
  </si>
  <si>
    <t>FY23 (COP22)</t>
  </si>
  <si>
    <t>Does the Prime Unique Entity ID fail to meet data entry criteria? (Exactly twelve digits and cannot be 000000000000)</t>
  </si>
  <si>
    <t>Prime Unique Entity Identifier</t>
  </si>
  <si>
    <t>Does the program management budget still need to be entered?</t>
  </si>
  <si>
    <t>Program management budget</t>
  </si>
  <si>
    <t>Budget against Intervention 2</t>
  </si>
  <si>
    <t>Budget against Intervention 3</t>
  </si>
  <si>
    <t>Budget against Intervention 4</t>
  </si>
  <si>
    <t>Budget against Intervention 5</t>
  </si>
  <si>
    <t>Budget against Intervention 6</t>
  </si>
  <si>
    <t>Budget against Intervention 7</t>
  </si>
  <si>
    <t>Budget against Intervention 8</t>
  </si>
  <si>
    <t>Budget against Intervention 9</t>
  </si>
  <si>
    <t>Budget against Intervention 10</t>
  </si>
  <si>
    <t>Budget against Intervention 11</t>
  </si>
  <si>
    <t>Budget against Intervention 12</t>
  </si>
  <si>
    <t>Budget against Intervention 13</t>
  </si>
  <si>
    <t>Budget against Intervention 14</t>
  </si>
  <si>
    <t>Budget against Intervention 15</t>
  </si>
  <si>
    <t>Budget against Intervention 16</t>
  </si>
  <si>
    <t>Budget against Intervention 17</t>
  </si>
  <si>
    <t>Budget against Intervention 18</t>
  </si>
  <si>
    <t>Budget against Intervention 19</t>
  </si>
  <si>
    <t>Budget against Intervention 20</t>
  </si>
  <si>
    <t>Budget against Intervention 21</t>
  </si>
  <si>
    <t>Budget against Intervention 22</t>
  </si>
  <si>
    <t>Budget against Intervention 23</t>
  </si>
  <si>
    <t>Budget against Intervention 24</t>
  </si>
  <si>
    <t>Budget against Intervention 25</t>
  </si>
  <si>
    <t>Budget against Intervention 26</t>
  </si>
  <si>
    <t>Budget against Intervention 27</t>
  </si>
  <si>
    <t>Budget against Intervention 28</t>
  </si>
  <si>
    <t>Budget against Intervention 29</t>
  </si>
  <si>
    <t>Budget against Intervention 30</t>
  </si>
  <si>
    <t>Budget against Intervention 31</t>
  </si>
  <si>
    <t>Budget against Intervention 32</t>
  </si>
  <si>
    <t>Budget against Intervention 33</t>
  </si>
  <si>
    <t>Budget against Intervention 34</t>
  </si>
  <si>
    <t>Budget against Intervention 35</t>
  </si>
  <si>
    <t>Total Budget per Intervention (Sum of Cost Categories)</t>
  </si>
  <si>
    <t>AND(E$15&gt;0,ISNUMBER(SEARCH("PM:",E$4)))</t>
  </si>
  <si>
    <t>AND(E$16&gt;0,ISNUMBER(SEARCH("PM:",E$4)))</t>
  </si>
  <si>
    <t>AND(E$18&gt;0,ISNUMBER(SEARCH("ASP:",E$4)))</t>
  </si>
  <si>
    <t>AND(E$19&gt;0,ISNUMBER(SEARCH("ASP:",E$4)))</t>
  </si>
  <si>
    <t>AND(E$20&gt;0,ISNUMBER(SEARCH("PM:",E$4)))</t>
  </si>
  <si>
    <t>AND(E$26&gt;0,ISNUMBER(SEARCH("ASP:",E$4)))</t>
  </si>
  <si>
    <t>AND(E$26&gt;0,ISNUMBER(SEARCH("C&amp;T:",E$4)))</t>
  </si>
  <si>
    <t>AND(E$26&gt;0,ISNUMBER(SEARCH("HTS:",E$4)))</t>
  </si>
  <si>
    <t>AND(E$26&gt;0,ISNUMBER(SEARCH("PREV:",E$4)))</t>
  </si>
  <si>
    <t>AND(E$26&gt;0,ISNUMBER(SEARCH("SE:",E$4)))</t>
  </si>
  <si>
    <t>AND(E$7&gt;0,ISNUMBER(SEARCH("ASP:",E$4)))</t>
  </si>
  <si>
    <t>AND(E$8&gt;0,ISNUMBER(SEARCH("ASP:",E$4)))</t>
  </si>
  <si>
    <t>AND(E$11&gt;0,ISNUMBER(SEARCH("C&amp;T: HIV Clinical Services-SD",E$4)))</t>
  </si>
  <si>
    <t>AND(E$11&gt;0,ISNUMBER(SEARCH("C&amp;T: HIV Drugs-SD",E$4)))</t>
  </si>
  <si>
    <t>AND(E$11&gt;0,ISNUMBER(SEARCH("C&amp;T: HIV Laboratory Services-SD",E$4)))</t>
  </si>
  <si>
    <t>AND(E$11&gt;0,ISNUMBER(SEARCH("C&amp;T: Not Disaggregated-SD",E$4)))</t>
  </si>
  <si>
    <t>AND(E$11&gt;0,ISNUMBER(SEARCH("HTS: Community-based testing-SD",E$4)))</t>
  </si>
  <si>
    <t>AND(E$11&gt;0,ISNUMBER(SEARCH("HTS: Facility-based testing-SD",E$4)))</t>
  </si>
  <si>
    <t>AND(E$11&gt;0,ISNUMBER(SEARCH("HTS: Not Disaggregated-SD",E$4)))</t>
  </si>
  <si>
    <t>AND(E$11&gt;0,ISNUMBER(SEARCH("PREV: Comm. mobilization, behavior &amp; norms change-SD",E$4)))</t>
  </si>
  <si>
    <t>AND(E$11&gt;0,ISNUMBER(SEARCH("PREV: Condom &amp; Lubricant Programming-SD",E$4)))</t>
  </si>
  <si>
    <t>AND(E$11&gt;0,ISNUMBER(SEARCH("PREV: Medication assisted treatment-SD",E$4)))</t>
  </si>
  <si>
    <t>AND(E$11&gt;0,ISNUMBER(SEARCH("PREV: Not Disaggregated-SD",E$4)))</t>
  </si>
  <si>
    <t>AND(E$11&gt;0,ISNUMBER(SEARCH("PREV: PrEP-SD",E$4)))</t>
  </si>
  <si>
    <t>AND(E$11&gt;0,ISNUMBER(SEARCH("PREV: Primary prevention of HIV and sexual violence-SD",E$4)))</t>
  </si>
  <si>
    <t>AND(E$11&gt;0,ISNUMBER(SEARCH("PREV: VMMC-SD",E$4)))</t>
  </si>
  <si>
    <t>AND(E$11&gt;0,ISNUMBER(SEARCH("SE: Case Management-SD",E$4)))</t>
  </si>
  <si>
    <t>AND(E$11&gt;0,ISNUMBER(SEARCH("SE: Economic strengthening-SD",E$4)))</t>
  </si>
  <si>
    <t>AND(E$11&gt;0,ISNUMBER(SEARCH("SE: Education assistance-SD",E$4)))</t>
  </si>
  <si>
    <t>AND(E$11&gt;0,ISNUMBER(SEARCH("SE: Food and nutrition-SD",E$4)))</t>
  </si>
  <si>
    <t>AND(E$11&gt;0,ISNUMBER(SEARCH("SE: Legal, human rights &amp; protection-SD",E$4)))</t>
  </si>
  <si>
    <t>AND(E$11&gt;0,ISNUMBER(SEARCH("SE: Not Disaggregated-SD",E$4)))</t>
  </si>
  <si>
    <t>AND(E$11&gt;0,ISNUMBER(SEARCH("SE: Psychosocial support-SD",E$4)))</t>
  </si>
  <si>
    <t>AND(E$15&gt;0,ISNUMBER(SEARCH("ASP:",E$4)))</t>
  </si>
  <si>
    <t>AND(E$15&gt;0,ISNUMBER(SEARCH("HTS:",E$4)))</t>
  </si>
  <si>
    <t>AND(E$16&gt;0,ISNUMBER(SEARCH("ASP:",E$4)))</t>
  </si>
  <si>
    <t>AND(E$18&gt;0,ISNUMBER(SEARCH("C&amp;T: HIV Clinical Services-NSD",E$4)))</t>
  </si>
  <si>
    <t>AND(E$18&gt;0,ISNUMBER(SEARCH("C&amp;T: HIV Drugs-NSD",E$4)))</t>
  </si>
  <si>
    <t>AND(E$18&gt;0,ISNUMBER(SEARCH("C&amp;T: HIV Laboratory Services-NSD",E$4)))</t>
  </si>
  <si>
    <t>AND(E$18&gt;0,ISNUMBER(SEARCH("C&amp;T: Not Disaggregated-NSD",E$4)))</t>
  </si>
  <si>
    <t>AND(E$18&gt;0,ISNUMBER(SEARCH("HTS: Community-based testing-NSD",E$4)))</t>
  </si>
  <si>
    <t>AND(E$18&gt;0,ISNUMBER(SEARCH("HTS: Facility-based testing-NSD",E$4)))</t>
  </si>
  <si>
    <t>AND(E$18&gt;0,ISNUMBER(SEARCH("HTS: Not Disaggregated-NSD",E$4)))</t>
  </si>
  <si>
    <t>AND(E$18&gt;0,ISNUMBER(SEARCH("PREV: Comm. mobilization, behavior &amp; norms change-NSD",E$4)))</t>
  </si>
  <si>
    <t>AND(E$18&gt;0,ISNUMBER(SEARCH("PREV: Condom &amp; Lubricant Programming-NSD",E$4)))</t>
  </si>
  <si>
    <t>AND(E$18&gt;0,ISNUMBER(SEARCH("PREV: Medication assisted treatment-NSD",E$4)))</t>
  </si>
  <si>
    <t>AND(E$18&gt;0,ISNUMBER(SEARCH("PREV: Not Disaggregated-NSD",E$4)))</t>
  </si>
  <si>
    <t>AND(E$18&gt;0,ISNUMBER(SEARCH("PREV: PrEP-NSD",E$4)))</t>
  </si>
  <si>
    <t>AND(E$18&gt;0,ISNUMBER(SEARCH("PREV: Primary prevention of HIV and sexual violence-NSD",E$4)))</t>
  </si>
  <si>
    <t>AND(E$18&gt;0,ISNUMBER(SEARCH("PREV: VMMC-NSD",E$4)))</t>
  </si>
  <si>
    <t>AND(E$18&gt;0,ISNUMBER(SEARCH("SE: Case Management-NSD",E$4)))</t>
  </si>
  <si>
    <t>AND(E$18&gt;0,ISNUMBER(SEARCH("SE: Economic strengthening-NSD",E$4)))</t>
  </si>
  <si>
    <t>AND(E$18&gt;0,ISNUMBER(SEARCH("SE: Education assistance-NSD",E$4)))</t>
  </si>
  <si>
    <t>AND(E$18&gt;0,ISNUMBER(SEARCH("SE: Food and nutrition-NSD",E$4)))</t>
  </si>
  <si>
    <t>AND(E$18&gt;0,ISNUMBER(SEARCH("SE: Legal, human rights &amp; protection-NSD",E$4)))</t>
  </si>
  <si>
    <t>AND(E$18&gt;0,ISNUMBER(SEARCH("SE: Not Disaggregated-NSD",E$4)))</t>
  </si>
  <si>
    <t>AND(E$18&gt;0,ISNUMBER(SEARCH("SE: Psychosocial support-NSD",E$4)))</t>
  </si>
  <si>
    <t>AND(E$19&gt;0,ISNUMBER(SEARCH("C&amp;T: HIV Clinical Services-NSD",E$4)))</t>
  </si>
  <si>
    <t>AND(E$19&gt;0,ISNUMBER(SEARCH("C&amp;T: HIV Drugs-NSD",E$4)))</t>
  </si>
  <si>
    <t>AND(E$19&gt;0,ISNUMBER(SEARCH("C&amp;T: HIV Laboratory Services-NSD",E$4)))</t>
  </si>
  <si>
    <t>AND(E$19&gt;0,ISNUMBER(SEARCH("C&amp;T: Not Disaggregated-NSD",E$4)))</t>
  </si>
  <si>
    <t>AND(E$19&gt;0,ISNUMBER(SEARCH("HTS: Community-based testing-NSD",E$4)))</t>
  </si>
  <si>
    <t>AND(E$19&gt;0,ISNUMBER(SEARCH("HTS: Facility-based testing-NSD",E$4)))</t>
  </si>
  <si>
    <t>AND(E$19&gt;0,ISNUMBER(SEARCH("HTS: Not Disaggregated-NSD",E$4)))</t>
  </si>
  <si>
    <t>AND(E$19&gt;0,ISNUMBER(SEARCH("PREV: Comm. mobilization, behavior &amp; norms change-NSD",E$4)))</t>
  </si>
  <si>
    <t>AND(E$19&gt;0,ISNUMBER(SEARCH("PREV: Condom &amp; Lubricant Programming-NSD",E$4)))</t>
  </si>
  <si>
    <t>AND(E$19&gt;0,ISNUMBER(SEARCH("PREV: Medication assisted treatment-NSD",E$4)))</t>
  </si>
  <si>
    <t>AND(E$19&gt;0,ISNUMBER(SEARCH("PREV: Not Disaggregated-NSD",E$4)))</t>
  </si>
  <si>
    <t>AND(E$19&gt;0,ISNUMBER(SEARCH("PREV: PrEP-NSD",E$4)))</t>
  </si>
  <si>
    <t>AND(E$19&gt;0,ISNUMBER(SEARCH("PREV: Primary prevention of HIV and sexual violence-NSD",E$4)))</t>
  </si>
  <si>
    <t>AND(E$19&gt;0,ISNUMBER(SEARCH("PREV: VMMC-NSD",E$4)))</t>
  </si>
  <si>
    <t>AND(E$19&gt;0,ISNUMBER(SEARCH("SE: Case Management-NSD",E$4)))</t>
  </si>
  <si>
    <t>AND(E$19&gt;0,ISNUMBER(SEARCH("SE: Economic strengthening-NSD",E$4)))</t>
  </si>
  <si>
    <t>AND(E$19&gt;0,ISNUMBER(SEARCH("SE: Education assistance-NSD",E$4)))</t>
  </si>
  <si>
    <t>AND(E$19&gt;0,ISNUMBER(SEARCH("SE: Food and nutrition-NSD",E$4)))</t>
  </si>
  <si>
    <t>AND(E$19&gt;0,ISNUMBER(SEARCH("SE: Legal, human rights &amp; protection-NSD",E$4)))</t>
  </si>
  <si>
    <t>AND(E$19&gt;0,ISNUMBER(SEARCH("SE: Not Disaggregated-NSD",E$4)))</t>
  </si>
  <si>
    <t>AND(E$19&gt;0,ISNUMBER(SEARCH("SE: Psychosocial support-NSD",E$4)))</t>
  </si>
  <si>
    <t>AND(E$22&gt;0,ISNUMBER(SEARCH("C&amp;T: HIV Clinical Services-SD",E$4)))</t>
  </si>
  <si>
    <t>AND(E$22&gt;0,ISNUMBER(SEARCH("C&amp;T: HIV Drugs-SD",E$4)))</t>
  </si>
  <si>
    <t>AND(E$22&gt;0,ISNUMBER(SEARCH("C&amp;T: HIV Laboratory Services-SD",E$4)))</t>
  </si>
  <si>
    <t>AND(E$22&gt;0,ISNUMBER(SEARCH("C&amp;T: Not Disaggregated-SD",E$4)))</t>
  </si>
  <si>
    <t>AND(E$22&gt;0,ISNUMBER(SEARCH("HTS: Community-based testing-SD",E$4)))</t>
  </si>
  <si>
    <t>AND(E$22&gt;0,ISNUMBER(SEARCH("HTS: Facility-based testing-SD",E$4)))</t>
  </si>
  <si>
    <t>AND(E$22&gt;0,ISNUMBER(SEARCH("HTS: Not Disaggregated-SD",E$4)))</t>
  </si>
  <si>
    <t>AND(E$22&gt;0,ISNUMBER(SEARCH("PREV: Comm. mobilization, behavior &amp; norms change-SD",E$4)))</t>
  </si>
  <si>
    <t>AND(E$22&gt;0,ISNUMBER(SEARCH("PREV: Condom &amp; Lubricant Programming-SD",E$4)))</t>
  </si>
  <si>
    <t>AND(E$22&gt;0,ISNUMBER(SEARCH("PREV: Medication assisted treatment-SD",E$4)))</t>
  </si>
  <si>
    <t>AND(E$22&gt;0,ISNUMBER(SEARCH("PREV: Not Disaggregated-SD",E$4)))</t>
  </si>
  <si>
    <t>AND(E$22&gt;0,ISNUMBER(SEARCH("PREV: PrEP-SD",E$4)))</t>
  </si>
  <si>
    <t>AND(E$22&gt;0,ISNUMBER(SEARCH("PREV: Primary prevention of HIV and sexual violence-SD",E$4)))</t>
  </si>
  <si>
    <t>AND(E$22&gt;0,ISNUMBER(SEARCH("PREV: VMMC-SD",E$4)))</t>
  </si>
  <si>
    <t>AND(E$22&gt;0,ISNUMBER(SEARCH("SE: Case Management-SD",E$4)))</t>
  </si>
  <si>
    <t>AND(E$22&gt;0,ISNUMBER(SEARCH("SE: Economic strengthening-SD",E$4)))</t>
  </si>
  <si>
    <t>AND(E$22&gt;0,ISNUMBER(SEARCH("SE: Education assistance-SD",E$4)))</t>
  </si>
  <si>
    <t>AND(E$22&gt;0,ISNUMBER(SEARCH("SE: Food and nutrition-SD",E$4)))</t>
  </si>
  <si>
    <t>AND(E$22&gt;0,ISNUMBER(SEARCH("SE: Legal, human rights &amp; protection-SD",E$4)))</t>
  </si>
  <si>
    <t>AND(E$22&gt;0,ISNUMBER(SEARCH("SE: Not Disaggregated-SD",E$4)))</t>
  </si>
  <si>
    <t>AND(E$22&gt;0,ISNUMBER(SEARCH("SE: Psychosocial support-SD",E$4)))</t>
  </si>
  <si>
    <t>AND(E$23&gt;0,ISNUMBER(SEARCH("C&amp;T: HIV Clinical Services-SD",E$4)))</t>
  </si>
  <si>
    <t>AND(E$23&gt;0,ISNUMBER(SEARCH("C&amp;T: HIV Drugs-SD",E$4)))</t>
  </si>
  <si>
    <t>AND(E$23&gt;0,ISNUMBER(SEARCH("C&amp;T: HIV Laboratory Services-SD",E$4)))</t>
  </si>
  <si>
    <t>AND(E$23&gt;0,ISNUMBER(SEARCH("C&amp;T: Not Disaggregated-SD",E$4)))</t>
  </si>
  <si>
    <t>AND(E$23&gt;0,ISNUMBER(SEARCH("HTS: Community-based testing-SD",E$4)))</t>
  </si>
  <si>
    <t>AND(E$23&gt;0,ISNUMBER(SEARCH("HTS: Facility-based testing-SD",E$4)))</t>
  </si>
  <si>
    <t>AND(E$23&gt;0,ISNUMBER(SEARCH("HTS: Not Disaggregated-SD",E$4)))</t>
  </si>
  <si>
    <t>AND(E$23&gt;0,ISNUMBER(SEARCH("PREV: Comm. mobilization, behavior &amp; norms change-SD",E$4)))</t>
  </si>
  <si>
    <t>AND(E$23&gt;0,ISNUMBER(SEARCH("PREV: Condom &amp; Lubricant Programming-SD",E$4)))</t>
  </si>
  <si>
    <t>AND(E$23&gt;0,ISNUMBER(SEARCH("PREV: Medication assisted treatment-SD",E$4)))</t>
  </si>
  <si>
    <t>AND(E$23&gt;0,ISNUMBER(SEARCH("PREV: Not Disaggregated-SD",E$4)))</t>
  </si>
  <si>
    <t>AND(E$23&gt;0,ISNUMBER(SEARCH("PREV: PrEP-SD",E$4)))</t>
  </si>
  <si>
    <t>AND(E$23&gt;0,ISNUMBER(SEARCH("PREV: Primary prevention of HIV and sexual violence-SD",E$4)))</t>
  </si>
  <si>
    <t>AND(E$23&gt;0,ISNUMBER(SEARCH("PREV: VMMC-SD",E$4)))</t>
  </si>
  <si>
    <t>AND(E$23&gt;0,ISNUMBER(SEARCH("SE: Case Management-SD",E$4)))</t>
  </si>
  <si>
    <t>AND(E$23&gt;0,ISNUMBER(SEARCH("SE: Economic strengthening-SD",E$4)))</t>
  </si>
  <si>
    <t>AND(E$23&gt;0,ISNUMBER(SEARCH("SE: Education assistance-SD",E$4)))</t>
  </si>
  <si>
    <t>AND(E$23&gt;0,ISNUMBER(SEARCH("SE: Food and nutrition-SD",E$4)))</t>
  </si>
  <si>
    <t>AND(E$23&gt;0,ISNUMBER(SEARCH("SE: Legal, human rights &amp; protection-SD",E$4)))</t>
  </si>
  <si>
    <t>AND(E$23&gt;0,ISNUMBER(SEARCH("SE: Not Disaggregated-SD",E$4)))</t>
  </si>
  <si>
    <t>AND(E$23&gt;0,ISNUMBER(SEARCH("SE: Psychosocial support-SD",E$4)))</t>
  </si>
  <si>
    <t>AND(E$24&gt;0,ISNUMBER(SEARCH("ASP:",E$4)))</t>
  </si>
  <si>
    <t>AND(E$24&gt;0,ISNUMBER(SEARCH("C&amp;T: HIV Clinical Services-NSD",E$4)))</t>
  </si>
  <si>
    <t>AND(E$24&gt;0,ISNUMBER(SEARCH("C&amp;T: HIV Drugs-NSD",E$4)))</t>
  </si>
  <si>
    <t>AND(E$24&gt;0,ISNUMBER(SEARCH("C&amp;T: HIV Laboratory Services-NSD",E$4)))</t>
  </si>
  <si>
    <t>AND(E$24&gt;0,ISNUMBER(SEARCH("C&amp;T: Not Disaggregated-NSD",E$4)))</t>
  </si>
  <si>
    <t>AND(E$24&gt;0,ISNUMBER(SEARCH("HTS: Community-based testing-NSD",E$4)))</t>
  </si>
  <si>
    <t>AND(E$24&gt;0,ISNUMBER(SEARCH("HTS: Facility-based testing-NSD",E$4)))</t>
  </si>
  <si>
    <t>AND(E$24&gt;0,ISNUMBER(SEARCH("HTS: Not Disaggregated-NSD",E$4)))</t>
  </si>
  <si>
    <t>AND(E$24&gt;0,ISNUMBER(SEARCH("PM:",E$4)))</t>
  </si>
  <si>
    <t>AND(E$24&gt;0,ISNUMBER(SEARCH("PREV: Comm. mobilization, behavior &amp; norms change-NSD",E$4)))</t>
  </si>
  <si>
    <t>AND(E$24&gt;0,ISNUMBER(SEARCH("PREV: Condom &amp; Lubricant Programming-NSD",E$4)))</t>
  </si>
  <si>
    <t>AND(E$24&gt;0,ISNUMBER(SEARCH("PREV: Medication assisted treatment-NSD",E$4)))</t>
  </si>
  <si>
    <t>AND(E$24&gt;0,ISNUMBER(SEARCH("PREV: Not Disaggregated-NSD",E$4)))</t>
  </si>
  <si>
    <t>AND(E$24&gt;0,ISNUMBER(SEARCH("PREV: PrEP-NSD",E$4)))</t>
  </si>
  <si>
    <t>AND(E$24&gt;0,ISNUMBER(SEARCH("PREV: Primary prevention of HIV and sexual violence-NSD",E$4)))</t>
  </si>
  <si>
    <t>AND(E$24&gt;0,ISNUMBER(SEARCH("PREV: VMMC-NSD",E$4)))</t>
  </si>
  <si>
    <t>AND(E$24&gt;0,ISNUMBER(SEARCH("SE: Case Management-NSD",E$4)))</t>
  </si>
  <si>
    <t>AND(E$24&gt;0,ISNUMBER(SEARCH("SE: Economic strengthening-NSD",E$4)))</t>
  </si>
  <si>
    <t>AND(E$24&gt;0,ISNUMBER(SEARCH("SE: Education assistance-NSD",E$4)))</t>
  </si>
  <si>
    <t>AND(E$24&gt;0,ISNUMBER(SEARCH("SE: Food and nutrition-NSD",E$4)))</t>
  </si>
  <si>
    <t>AND(E$24&gt;0,ISNUMBER(SEARCH("SE: Legal, human rights &amp; protection-NSD",E$4)))</t>
  </si>
  <si>
    <t>AND(E$24&gt;0,ISNUMBER(SEARCH("SE: Not Disaggregated-NSD",E$4)))</t>
  </si>
  <si>
    <t>AND(E$24&gt;0,ISNUMBER(SEARCH("SE: Psychosocial support-NSD",E$4)))</t>
  </si>
  <si>
    <t>AND(E$7&gt;0,ISNUMBER(SEARCH("C&amp;T: HIV Clinical Services-NSD",E$4)))</t>
  </si>
  <si>
    <t>AND(E$7&gt;0,ISNUMBER(SEARCH("C&amp;T: HIV Drugs-NSD",E$4)))</t>
  </si>
  <si>
    <t>AND(E$7&gt;0,ISNUMBER(SEARCH("C&amp;T: HIV Laboratory Services-NSD",E$4)))</t>
  </si>
  <si>
    <t>AND(E$7&gt;0,ISNUMBER(SEARCH("C&amp;T: Not Disaggregated-NSD",E$4)))</t>
  </si>
  <si>
    <t>AND(E$7&gt;0,ISNUMBER(SEARCH("HTS: Community-based testing-NSD",E$4)))</t>
  </si>
  <si>
    <t>AND(E$7&gt;0,ISNUMBER(SEARCH("HTS: Facility-based testing-NSD",E$4)))</t>
  </si>
  <si>
    <t>AND(E$7&gt;0,ISNUMBER(SEARCH("HTS: Not Disaggregated-NSD",E$4)))</t>
  </si>
  <si>
    <t>AND(E$7&gt;0,ISNUMBER(SEARCH("PREV: Comm. mobilization, behavior &amp; norms change-NSD",E$4)))</t>
  </si>
  <si>
    <t>AND(E$7&gt;0,ISNUMBER(SEARCH("PREV: Condom &amp; Lubricant Programming-NSD",E$4)))</t>
  </si>
  <si>
    <t>AND(E$7&gt;0,ISNUMBER(SEARCH("PREV: Medication assisted treatment-NSD",E$4)))</t>
  </si>
  <si>
    <t>AND(E$7&gt;0,ISNUMBER(SEARCH("PREV: Not Disaggregated-NSD",E$4)))</t>
  </si>
  <si>
    <t>AND(E$7&gt;0,ISNUMBER(SEARCH("PREV: PrEP-NSD",E$4)))</t>
  </si>
  <si>
    <t>AND(E$7&gt;0,ISNUMBER(SEARCH("PREV: Primary prevention of HIV and sexual violence-NSD",E$4)))</t>
  </si>
  <si>
    <t>AND(E$7&gt;0,ISNUMBER(SEARCH("PREV: VMMC-NSD",E$4)))</t>
  </si>
  <si>
    <t>AND(E$7&gt;0,ISNUMBER(SEARCH("SE: Case Management-NSD",E$4)))</t>
  </si>
  <si>
    <t>AND(E$7&gt;0,ISNUMBER(SEARCH("SE: Economic strengthening-NSD",E$4)))</t>
  </si>
  <si>
    <t>AND(E$7&gt;0,ISNUMBER(SEARCH("SE: Education assistance-NSD",E$4)))</t>
  </si>
  <si>
    <t>AND(E$7&gt;0,ISNUMBER(SEARCH("SE: Food and nutrition-NSD",E$4)))</t>
  </si>
  <si>
    <t>AND(E$7&gt;0,ISNUMBER(SEARCH("SE: Legal, human rights &amp; protection-NSD",E$4)))</t>
  </si>
  <si>
    <t>AND(E$7&gt;0,ISNUMBER(SEARCH("SE: Not Disaggregated-NSD",E$4)))</t>
  </si>
  <si>
    <t>AND(E$7&gt;0,ISNUMBER(SEARCH("SE: Psychosocial support-NSD",E$4)))</t>
  </si>
  <si>
    <t>AND(E$8&gt;0,ISNUMBER(SEARCH("C&amp;T: HIV Clinical Services-NSD",E$4)))</t>
  </si>
  <si>
    <t>AND(E$8&gt;0,ISNUMBER(SEARCH("C&amp;T: HIV Drugs-NSD",E$4)))</t>
  </si>
  <si>
    <t>AND(E$8&gt;0,ISNUMBER(SEARCH("C&amp;T: HIV Laboratory Services-NSD",E$4)))</t>
  </si>
  <si>
    <t>AND(E$8&gt;0,ISNUMBER(SEARCH("C&amp;T: Not Disaggregated-NSD",E$4)))</t>
  </si>
  <si>
    <t>AND(E$8&gt;0,ISNUMBER(SEARCH("HTS: Community-based testing-NSD",E$4)))</t>
  </si>
  <si>
    <t>AND(E$8&gt;0,ISNUMBER(SEARCH("HTS: Facility-based testing-NSD",E$4)))</t>
  </si>
  <si>
    <t>AND(E$8&gt;0,ISNUMBER(SEARCH("HTS: Not Disaggregated-NSD",E$4)))</t>
  </si>
  <si>
    <t>AND(E$8&gt;0,ISNUMBER(SEARCH("PREV: Comm. mobilization, behavior &amp; norms change-NSD",E$4)))</t>
  </si>
  <si>
    <t>AND(E$8&gt;0,ISNUMBER(SEARCH("PREV: Condom &amp; Lubricant Programming-NSD",E$4)))</t>
  </si>
  <si>
    <t>AND(E$8&gt;0,ISNUMBER(SEARCH("PREV: Medication assisted treatment-NSD",E$4)))</t>
  </si>
  <si>
    <t>AND(E$8&gt;0,ISNUMBER(SEARCH("PREV: Not Disaggregated-NSD",E$4)))</t>
  </si>
  <si>
    <t>AND(E$8&gt;0,ISNUMBER(SEARCH("PREV: PrEP-NSD",E$4)))</t>
  </si>
  <si>
    <t>AND(E$8&gt;0,ISNUMBER(SEARCH("PREV: Primary prevention of HIV and sexual violence-NSD",E$4)))</t>
  </si>
  <si>
    <t>AND(E$8&gt;0,ISNUMBER(SEARCH("PREV: VMMC-NSD",E$4)))</t>
  </si>
  <si>
    <t>AND(E$8&gt;0,ISNUMBER(SEARCH("SE: Case Management-NSD",E$4)))</t>
  </si>
  <si>
    <t>AND(E$8&gt;0,ISNUMBER(SEARCH("SE: Economic strengthening-NSD",E$4)))</t>
  </si>
  <si>
    <t>AND(E$8&gt;0,ISNUMBER(SEARCH("SE: Education assistance-NSD",E$4)))</t>
  </si>
  <si>
    <t>AND(E$8&gt;0,ISNUMBER(SEARCH("SE: Food and nutrition-NSD",E$4)))</t>
  </si>
  <si>
    <t>AND(E$8&gt;0,ISNUMBER(SEARCH("SE: Legal, human rights &amp; protection-NSD",E$4)))</t>
  </si>
  <si>
    <t>AND(E$8&gt;0,ISNUMBER(SEARCH("SE: Not Disaggregated-NSD",E$4)))</t>
  </si>
  <si>
    <t>AND(E$8&gt;0,ISNUMBER(SEARCH("SE: Psychosocial support-NSD",E$4)))</t>
  </si>
  <si>
    <t>Subrecipient Total</t>
  </si>
  <si>
    <t>IF(AND(ISNUMBER(D25),D25&gt;0),TRUE)</t>
  </si>
  <si>
    <t>applied to rows 7,8, 18, 19 v 4.1.3</t>
  </si>
  <si>
    <t>AND(E$7,8,18,19&gt;0,ISNUMBER(SEARCH("PM: IM Program Management-NSD",E$4)))</t>
  </si>
  <si>
    <t>AND(E$7,8,18,19&gt;0,ISNUMBER(SEARCH("PM: IM Closeout costs-NSD",E$4)))</t>
  </si>
  <si>
    <t>added to template in 4.1.3</t>
  </si>
  <si>
    <t>4.1.4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</si>
</sst>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8000000000000007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24292E"/>
      <name val="Helvetica"/>
      <family val="2"/>
    </font>
    <font>
      <sz val="16"/>
      <color rgb="FFFFFFFF"/>
      <name val="Arial Unicode MS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rgb="FF24292E"/>
      <name val="Helvetica"/>
      <family val="2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8"/>
      <color rgb="FFFBDE2D"/>
      <name val="Courier New"/>
      <family val="1"/>
    </font>
    <font>
      <sz val="18"/>
      <color rgb="FF5CE638"/>
      <name val="Courier New"/>
      <family val="1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204">
    <xf numFmtId="0" fontId="0" fillId="0" borderId="0" xfId="0"/>
    <xf numFmtId="49" fontId="0" fillId="0" borderId="0" xfId="0" applyNumberFormat="1"/>
    <xf numFmtId="0" fontId="20" fillId="0" borderId="0" xfId="0" applyFont="1"/>
    <xf numFmtId="0" fontId="6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4" fillId="2" borderId="21" xfId="0" applyFont="1" applyFill="1" applyBorder="1" applyAlignment="1" applyProtection="1">
      <alignment horizontal="left" vertical="center" wrapText="1"/>
      <protection hidden="1"/>
    </xf>
    <xf numFmtId="0" fontId="4" fillId="2" borderId="26" xfId="0" applyFont="1" applyFill="1" applyBorder="1" applyAlignment="1" applyProtection="1">
      <alignment horizontal="left" vertical="center" wrapText="1"/>
      <protection hidden="1"/>
    </xf>
    <xf numFmtId="0" fontId="4" fillId="2" borderId="29" xfId="0" applyFont="1" applyFill="1" applyBorder="1" applyAlignment="1" applyProtection="1">
      <alignment horizontal="left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22" fillId="2" borderId="8" xfId="0" applyFont="1" applyFill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2" borderId="23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27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164" fontId="0" fillId="2" borderId="32" xfId="3" applyNumberFormat="1" applyFont="1" applyFill="1" applyBorder="1" applyAlignment="1" applyProtection="1">
      <alignment horizontal="center" vertical="center" wrapText="1"/>
      <protection hidden="1"/>
    </xf>
    <xf numFmtId="164" fontId="0" fillId="2" borderId="33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2" borderId="17" xfId="0" applyFont="1" applyFill="1" applyBorder="1" applyAlignment="1" applyProtection="1">
      <alignment horizontal="left" indent="1"/>
      <protection hidden="1"/>
    </xf>
    <xf numFmtId="0" fontId="7" fillId="2" borderId="12" xfId="0" applyFont="1" applyFill="1" applyBorder="1" applyAlignment="1" applyProtection="1">
      <alignment horizontal="left" indent="1"/>
      <protection hidden="1"/>
    </xf>
    <xf numFmtId="0" fontId="7" fillId="2" borderId="18" xfId="0" applyFont="1" applyFill="1" applyBorder="1" applyAlignment="1" applyProtection="1">
      <alignment horizontal="left" indent="1"/>
      <protection hidden="1"/>
    </xf>
    <xf numFmtId="165" fontId="7" fillId="2" borderId="13" xfId="3" applyNumberFormat="1" applyFont="1" applyFill="1" applyBorder="1" applyAlignment="1" applyProtection="1">
      <alignment horizontal="center"/>
      <protection hidden="1"/>
    </xf>
    <xf numFmtId="165" fontId="7" fillId="0" borderId="10" xfId="3" applyNumberFormat="1" applyFont="1" applyBorder="1" applyAlignment="1" applyProtection="1">
      <alignment horizontal="center"/>
      <protection locked="0" hidden="1"/>
    </xf>
    <xf numFmtId="165" fontId="7" fillId="2" borderId="34" xfId="3" applyNumberFormat="1" applyFont="1" applyFill="1" applyBorder="1" applyAlignment="1" applyProtection="1">
      <alignment horizontal="center"/>
      <protection hidden="1"/>
    </xf>
    <xf numFmtId="9" fontId="7" fillId="2" borderId="35" xfId="4" applyFont="1" applyFill="1" applyBorder="1" applyAlignment="1" applyProtection="1">
      <alignment horizontal="center"/>
      <protection hidden="1"/>
    </xf>
    <xf numFmtId="165" fontId="7" fillId="0" borderId="14" xfId="3" applyNumberFormat="1" applyFont="1" applyBorder="1" applyAlignment="1" applyProtection="1">
      <alignment horizontal="center"/>
      <protection locked="0" hidden="1"/>
    </xf>
    <xf numFmtId="0" fontId="7" fillId="2" borderId="11" xfId="0" applyFont="1" applyFill="1" applyBorder="1" applyAlignment="1" applyProtection="1">
      <alignment horizontal="left" indent="1"/>
      <protection hidden="1"/>
    </xf>
    <xf numFmtId="0" fontId="7" fillId="2" borderId="19" xfId="0" applyFont="1" applyFill="1" applyBorder="1" applyAlignment="1" applyProtection="1">
      <alignment horizontal="left" indent="1"/>
      <protection hidden="1"/>
    </xf>
    <xf numFmtId="0" fontId="7" fillId="2" borderId="25" xfId="0" applyFont="1" applyFill="1" applyBorder="1" applyAlignment="1" applyProtection="1">
      <alignment horizontal="left" indent="1"/>
      <protection hidden="1"/>
    </xf>
    <xf numFmtId="9" fontId="7" fillId="2" borderId="36" xfId="4" applyFont="1" applyFill="1" applyBorder="1" applyAlignment="1" applyProtection="1">
      <alignment horizontal="center"/>
      <protection hidden="1"/>
    </xf>
    <xf numFmtId="0" fontId="7" fillId="2" borderId="30" xfId="0" applyFont="1" applyFill="1" applyBorder="1" applyAlignment="1" applyProtection="1">
      <alignment horizontal="left" indent="1"/>
      <protection hidden="1"/>
    </xf>
    <xf numFmtId="0" fontId="7" fillId="2" borderId="31" xfId="0" applyFont="1" applyFill="1" applyBorder="1" applyAlignment="1" applyProtection="1">
      <alignment horizontal="left" indent="1"/>
      <protection hidden="1"/>
    </xf>
    <xf numFmtId="0" fontId="7" fillId="2" borderId="20" xfId="0" applyFont="1" applyFill="1" applyBorder="1" applyAlignment="1" applyProtection="1">
      <alignment horizontal="left" indent="1"/>
      <protection hidden="1"/>
    </xf>
    <xf numFmtId="9" fontId="7" fillId="2" borderId="37" xfId="4" applyFont="1" applyFill="1" applyBorder="1" applyAlignment="1" applyProtection="1">
      <alignment horizontal="center"/>
      <protection hidden="1"/>
    </xf>
    <xf numFmtId="164" fontId="14" fillId="2" borderId="38" xfId="3" applyNumberFormat="1" applyFont="1" applyFill="1" applyBorder="1" applyAlignment="1" applyProtection="1">
      <alignment horizontal="left"/>
      <protection hidden="1"/>
    </xf>
    <xf numFmtId="164" fontId="6" fillId="2" borderId="7" xfId="3" applyNumberFormat="1" applyFont="1" applyFill="1" applyBorder="1" applyAlignment="1" applyProtection="1">
      <alignment horizontal="center"/>
      <protection hidden="1"/>
    </xf>
    <xf numFmtId="164" fontId="6" fillId="2" borderId="28" xfId="3" applyNumberFormat="1" applyFont="1" applyFill="1" applyBorder="1" applyAlignment="1" applyProtection="1">
      <alignment horizontal="center"/>
      <protection hidden="1"/>
    </xf>
    <xf numFmtId="165" fontId="14" fillId="2" borderId="1" xfId="3" applyNumberFormat="1" applyFont="1" applyFill="1" applyBorder="1" applyAlignment="1" applyProtection="1">
      <alignment horizontal="center"/>
      <protection hidden="1"/>
    </xf>
    <xf numFmtId="165" fontId="14" fillId="2" borderId="39" xfId="3" applyNumberFormat="1" applyFont="1" applyFill="1" applyBorder="1" applyAlignment="1" applyProtection="1">
      <alignment horizontal="center"/>
      <protection hidden="1"/>
    </xf>
    <xf numFmtId="9" fontId="14" fillId="2" borderId="35" xfId="4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9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10" fillId="0" borderId="1" xfId="0" applyFont="1" applyBorder="1" applyProtection="1">
      <protection hidden="1"/>
    </xf>
    <xf numFmtId="0" fontId="8" fillId="0" borderId="9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0" borderId="5" xfId="0" applyBorder="1" applyProtection="1">
      <protection hidden="1"/>
    </xf>
    <xf numFmtId="0" fontId="23" fillId="0" borderId="0" xfId="0" applyFont="1" applyProtection="1">
      <protection hidden="1"/>
    </xf>
    <xf numFmtId="0" fontId="0" fillId="4" borderId="0" xfId="0" applyFill="1"/>
    <xf numFmtId="0" fontId="8" fillId="0" borderId="1" xfId="0" applyFont="1" applyBorder="1" applyAlignment="1" applyProtection="1">
      <protection hidden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0" borderId="41" xfId="0" applyBorder="1"/>
    <xf numFmtId="0" fontId="6" fillId="0" borderId="42" xfId="0" applyFont="1" applyBorder="1"/>
    <xf numFmtId="0" fontId="0" fillId="0" borderId="42" xfId="0" applyBorder="1"/>
    <xf numFmtId="0" fontId="0" fillId="0" borderId="4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5" borderId="0" xfId="0" applyFont="1" applyFill="1"/>
    <xf numFmtId="0" fontId="4" fillId="0" borderId="0" xfId="0" applyFont="1"/>
    <xf numFmtId="0" fontId="4" fillId="5" borderId="40" xfId="0" applyFont="1" applyFill="1" applyBorder="1"/>
    <xf numFmtId="0" fontId="24" fillId="3" borderId="47" xfId="0" applyFont="1" applyFill="1" applyBorder="1"/>
    <xf numFmtId="0" fontId="6" fillId="0" borderId="48" xfId="0" applyFont="1" applyBorder="1"/>
    <xf numFmtId="0" fontId="0" fillId="0" borderId="48" xfId="0" applyBorder="1"/>
    <xf numFmtId="0" fontId="0" fillId="4" borderId="49" xfId="0" applyFill="1" applyBorder="1"/>
    <xf numFmtId="0" fontId="6" fillId="3" borderId="47" xfId="0" applyFont="1" applyFill="1" applyBorder="1"/>
    <xf numFmtId="0" fontId="0" fillId="4" borderId="48" xfId="0" applyFill="1" applyBorder="1"/>
    <xf numFmtId="0" fontId="0" fillId="6" borderId="48" xfId="0" applyFill="1" applyBorder="1"/>
    <xf numFmtId="0" fontId="6" fillId="4" borderId="48" xfId="0" applyFont="1" applyFill="1" applyBorder="1"/>
    <xf numFmtId="0" fontId="6" fillId="6" borderId="48" xfId="0" applyFont="1" applyFill="1" applyBorder="1"/>
    <xf numFmtId="0" fontId="0" fillId="4" borderId="50" xfId="0" applyFill="1" applyBorder="1"/>
    <xf numFmtId="0" fontId="6" fillId="6" borderId="49" xfId="0" applyFont="1" applyFill="1" applyBorder="1"/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26" fillId="0" borderId="0" xfId="0" applyFont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6" fillId="0" borderId="0" xfId="0" quotePrefix="1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quotePrefix="1" applyFont="1" applyProtection="1">
      <protection hidden="1"/>
    </xf>
    <xf numFmtId="165" fontId="7" fillId="0" borderId="10" xfId="3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quotePrefix="1"/>
    <xf numFmtId="0" fontId="28" fillId="0" borderId="0" xfId="0" applyFont="1"/>
    <xf numFmtId="0" fontId="6" fillId="0" borderId="0" xfId="0" quotePrefix="1" applyFont="1"/>
    <xf numFmtId="0" fontId="28" fillId="0" borderId="0" xfId="0" quotePrefix="1" applyFont="1"/>
    <xf numFmtId="0" fontId="0" fillId="0" borderId="0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vertical="center"/>
      <protection hidden="1"/>
    </xf>
    <xf numFmtId="0" fontId="29" fillId="0" borderId="1" xfId="0" applyFont="1" applyBorder="1" applyAlignment="1" applyProtection="1">
      <alignment vertical="center"/>
      <protection hidden="1"/>
    </xf>
    <xf numFmtId="0" fontId="30" fillId="0" borderId="1" xfId="0" applyFont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0" xfId="0" applyFont="1"/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7" fillId="2" borderId="17" xfId="0" applyFont="1" applyFill="1" applyBorder="1" applyAlignment="1" applyProtection="1">
      <alignment horizontal="left" vertical="center" indent="1"/>
      <protection hidden="1"/>
    </xf>
    <xf numFmtId="165" fontId="7" fillId="2" borderId="13" xfId="3" applyNumberFormat="1" applyFont="1" applyFill="1" applyBorder="1" applyAlignment="1" applyProtection="1">
      <alignment horizontal="center" vertical="center"/>
      <protection hidden="1"/>
    </xf>
    <xf numFmtId="165" fontId="7" fillId="0" borderId="10" xfId="3" applyNumberFormat="1" applyFont="1" applyBorder="1" applyAlignment="1" applyProtection="1">
      <alignment horizontal="center" vertical="center"/>
      <protection locked="0" hidden="1"/>
    </xf>
    <xf numFmtId="165" fontId="7" fillId="2" borderId="34" xfId="3" applyNumberFormat="1" applyFont="1" applyFill="1" applyBorder="1" applyAlignment="1" applyProtection="1">
      <alignment horizontal="center" vertical="center"/>
      <protection hidden="1"/>
    </xf>
    <xf numFmtId="9" fontId="7" fillId="2" borderId="35" xfId="4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hidden="1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3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wrapText="1"/>
      <protection hidden="1"/>
    </xf>
    <xf numFmtId="0" fontId="12" fillId="8" borderId="0" xfId="0" applyFont="1" applyFill="1" applyProtection="1">
      <protection hidden="1"/>
    </xf>
    <xf numFmtId="0" fontId="7" fillId="8" borderId="0" xfId="0" applyFont="1" applyFill="1" applyProtection="1"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0" fillId="8" borderId="0" xfId="0" applyFill="1"/>
    <xf numFmtId="0" fontId="33" fillId="0" borderId="0" xfId="0" applyFont="1" applyAlignment="1">
      <alignment horizontal="left" vertical="center"/>
    </xf>
    <xf numFmtId="0" fontId="33" fillId="0" borderId="0" xfId="0" quotePrefix="1" applyFont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6" fillId="0" borderId="6" xfId="0" applyFont="1" applyBorder="1"/>
    <xf numFmtId="0" fontId="33" fillId="0" borderId="6" xfId="0" applyFont="1" applyBorder="1" applyAlignment="1">
      <alignment horizontal="left" vertical="center"/>
    </xf>
    <xf numFmtId="0" fontId="33" fillId="7" borderId="0" xfId="0" quotePrefix="1" applyFont="1" applyFill="1" applyAlignment="1">
      <alignment horizontal="left" vertical="center"/>
    </xf>
    <xf numFmtId="0" fontId="7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Alignment="1">
      <alignment horizontal="left"/>
    </xf>
    <xf numFmtId="0" fontId="0" fillId="8" borderId="0" xfId="0" applyFill="1" applyBorder="1"/>
    <xf numFmtId="0" fontId="33" fillId="0" borderId="0" xfId="0" applyFont="1" applyBorder="1" applyAlignment="1">
      <alignment horizontal="left" vertical="center"/>
    </xf>
    <xf numFmtId="0" fontId="7" fillId="2" borderId="51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49" fontId="7" fillId="0" borderId="1" xfId="0" quotePrefix="1" applyNumberFormat="1" applyFont="1" applyBorder="1" applyAlignment="1" applyProtection="1">
      <alignment horizontal="center" vertical="center"/>
      <protection locked="0" hidden="1"/>
    </xf>
    <xf numFmtId="49" fontId="7" fillId="0" borderId="1" xfId="0" applyNumberFormat="1" applyFont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</cellXfs>
  <cellStyles count="6">
    <cellStyle name="Currency" xfId="3" builtinId="4"/>
    <cellStyle name="Normal" xfId="0" builtinId="0"/>
    <cellStyle name="Normal 14" xfId="5" xr:uid="{00000000-0005-0000-0000-000002000000}"/>
    <cellStyle name="Normal 2" xfId="1" xr:uid="{00000000-0005-0000-0000-000003000000}"/>
    <cellStyle name="Normal 3" xfId="2" xr:uid="{00000000-0005-0000-0000-000004000000}"/>
    <cellStyle name="Percent" xfId="4" builtinId="5"/>
  </cellStyles>
  <dxfs count="319"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5700"/>
      <color rgb="FFFFEB9C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Style="simple" dx="15" sel="0" val="0" widthMin="3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215900</xdr:colOff>
          <xdr:row>5</xdr:row>
          <xdr:rowOff>0</xdr:rowOff>
        </xdr:to>
        <xdr:sp macro="" textlink="">
          <xdr:nvSpPr>
            <xdr:cNvPr id="23564" name="Drop Down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R363"/>
  <sheetViews>
    <sheetView tabSelected="1" zoomScale="113" zoomScaleNormal="100" workbookViewId="0">
      <selection activeCell="B3" sqref="B3:C3"/>
    </sheetView>
  </sheetViews>
  <sheetFormatPr baseColWidth="10" defaultColWidth="9.1640625" defaultRowHeight="14" customHeight="1" zeroHeight="1" x14ac:dyDescent="0.25"/>
  <cols>
    <col min="1" max="1" width="5.5" style="68" customWidth="1"/>
    <col min="2" max="2" width="6.5" style="68" customWidth="1"/>
    <col min="3" max="3" width="19.5" style="4" customWidth="1"/>
    <col min="4" max="4" width="12" style="4" customWidth="1"/>
    <col min="5" max="19" width="9.5" style="4" customWidth="1"/>
    <col min="20" max="21" width="9.5" style="68" customWidth="1"/>
    <col min="22" max="41" width="9.5" style="4" customWidth="1"/>
    <col min="42" max="42" width="9.83203125" style="4" customWidth="1"/>
    <col min="43" max="43" width="14.5" style="66" hidden="1" customWidth="1"/>
    <col min="44" max="60" width="40.5" style="67" hidden="1" customWidth="1"/>
    <col min="61" max="61" width="40.5" style="26" hidden="1" customWidth="1"/>
    <col min="62" max="63" width="22.5" style="4" hidden="1" customWidth="1"/>
    <col min="64" max="65" width="9.1640625" style="4" hidden="1" customWidth="1"/>
    <col min="66" max="66" width="50.33203125" style="4" hidden="1" customWidth="1"/>
    <col min="67" max="382" width="9.1640625" style="4" hidden="1" customWidth="1"/>
    <col min="383" max="16383" width="9.1640625" style="4" customWidth="1"/>
    <col min="16384" max="16384" width="9.1640625" style="4"/>
  </cols>
  <sheetData>
    <row r="1" spans="1:100" ht="19" x14ac:dyDescent="0.25">
      <c r="B1" s="4"/>
      <c r="T1" s="4"/>
      <c r="U1" s="4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8"/>
      <c r="BV1" s="4" t="s">
        <v>519</v>
      </c>
      <c r="BW1" s="4" t="s">
        <v>520</v>
      </c>
      <c r="BX1" s="4" t="s">
        <v>521</v>
      </c>
      <c r="BY1" s="4" t="s">
        <v>522</v>
      </c>
      <c r="BZ1" s="4" t="s">
        <v>523</v>
      </c>
      <c r="CA1" s="4" t="s">
        <v>524</v>
      </c>
      <c r="CB1" s="4" t="s">
        <v>525</v>
      </c>
      <c r="CC1" s="4" t="s">
        <v>526</v>
      </c>
      <c r="CD1" s="4" t="s">
        <v>527</v>
      </c>
      <c r="CE1" s="4" t="s">
        <v>528</v>
      </c>
      <c r="CF1" s="4" t="s">
        <v>529</v>
      </c>
      <c r="CG1" s="4" t="s">
        <v>530</v>
      </c>
      <c r="CH1" s="4" t="s">
        <v>531</v>
      </c>
      <c r="CI1" s="4" t="s">
        <v>532</v>
      </c>
      <c r="CJ1" s="4" t="s">
        <v>533</v>
      </c>
      <c r="CK1" s="4" t="s">
        <v>534</v>
      </c>
      <c r="CL1" s="4" t="s">
        <v>535</v>
      </c>
      <c r="CM1" s="4" t="s">
        <v>536</v>
      </c>
      <c r="CN1" s="4" t="s">
        <v>537</v>
      </c>
      <c r="CO1" s="4" t="s">
        <v>538</v>
      </c>
      <c r="CP1" s="4" t="s">
        <v>539</v>
      </c>
      <c r="CQ1" s="4" t="s">
        <v>540</v>
      </c>
      <c r="CR1" s="4" t="s">
        <v>541</v>
      </c>
      <c r="CS1" s="4" t="s">
        <v>542</v>
      </c>
      <c r="CT1" s="4" t="s">
        <v>543</v>
      </c>
      <c r="CU1" s="4" t="s">
        <v>544</v>
      </c>
      <c r="CV1" s="4" t="s">
        <v>545</v>
      </c>
    </row>
    <row r="2" spans="1:100" ht="19" x14ac:dyDescent="0.25">
      <c r="B2" s="199" t="s">
        <v>395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23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7"/>
      <c r="AQ2" s="128"/>
      <c r="BN2"/>
      <c r="BO2"/>
      <c r="BP2"/>
      <c r="BQ2"/>
      <c r="BR2"/>
      <c r="BS2"/>
      <c r="BT2"/>
      <c r="BU2"/>
      <c r="BV2" t="b">
        <f t="shared" ref="BV2:CV2" si="0">AND(L$24&gt;0,ISNUMBER(SEARCH("C&amp;T:",L$4)))</f>
        <v>0</v>
      </c>
      <c r="BW2" t="b">
        <f t="shared" si="0"/>
        <v>0</v>
      </c>
      <c r="BX2" t="b">
        <f t="shared" si="0"/>
        <v>0</v>
      </c>
      <c r="BY2" t="b">
        <f t="shared" si="0"/>
        <v>0</v>
      </c>
      <c r="BZ2" t="b">
        <f t="shared" si="0"/>
        <v>0</v>
      </c>
      <c r="CA2" t="b">
        <f t="shared" si="0"/>
        <v>0</v>
      </c>
      <c r="CB2" t="b">
        <f t="shared" si="0"/>
        <v>0</v>
      </c>
      <c r="CC2" t="b">
        <f t="shared" si="0"/>
        <v>0</v>
      </c>
      <c r="CD2" t="b">
        <f t="shared" si="0"/>
        <v>0</v>
      </c>
      <c r="CE2" t="b">
        <f t="shared" si="0"/>
        <v>0</v>
      </c>
      <c r="CF2" t="b">
        <f t="shared" si="0"/>
        <v>0</v>
      </c>
      <c r="CG2" t="b">
        <f t="shared" si="0"/>
        <v>0</v>
      </c>
      <c r="CH2" t="b">
        <f t="shared" si="0"/>
        <v>0</v>
      </c>
      <c r="CI2" t="b">
        <f t="shared" si="0"/>
        <v>0</v>
      </c>
      <c r="CJ2" t="b">
        <f t="shared" si="0"/>
        <v>0</v>
      </c>
      <c r="CK2" t="b">
        <f t="shared" si="0"/>
        <v>0</v>
      </c>
      <c r="CL2" t="b">
        <f t="shared" si="0"/>
        <v>0</v>
      </c>
      <c r="CM2" t="b">
        <f t="shared" si="0"/>
        <v>0</v>
      </c>
      <c r="CN2" t="b">
        <f t="shared" si="0"/>
        <v>0</v>
      </c>
      <c r="CO2" t="b">
        <f t="shared" si="0"/>
        <v>0</v>
      </c>
      <c r="CP2" t="b">
        <f t="shared" si="0"/>
        <v>0</v>
      </c>
      <c r="CQ2" t="b">
        <f t="shared" si="0"/>
        <v>0</v>
      </c>
      <c r="CR2" t="b">
        <f t="shared" si="0"/>
        <v>0</v>
      </c>
      <c r="CS2" t="b">
        <f t="shared" si="0"/>
        <v>0</v>
      </c>
      <c r="CT2" t="b">
        <f t="shared" si="0"/>
        <v>0</v>
      </c>
      <c r="CU2" t="b">
        <f t="shared" si="0"/>
        <v>0</v>
      </c>
      <c r="CV2" t="b">
        <f t="shared" si="0"/>
        <v>0</v>
      </c>
    </row>
    <row r="3" spans="1:100" s="26" customFormat="1" ht="24" customHeight="1" x14ac:dyDescent="0.2">
      <c r="A3" s="177" t="s">
        <v>394</v>
      </c>
      <c r="B3" s="187" t="s">
        <v>59</v>
      </c>
      <c r="C3" s="187"/>
      <c r="D3" s="186"/>
      <c r="E3" s="186"/>
      <c r="F3" s="186"/>
      <c r="G3" s="186"/>
      <c r="H3" s="186"/>
      <c r="I3" s="186"/>
      <c r="J3" s="186"/>
      <c r="K3" s="186"/>
      <c r="L3" s="186"/>
      <c r="M3" s="183" t="s">
        <v>409</v>
      </c>
      <c r="N3" s="184"/>
      <c r="O3" s="185"/>
      <c r="P3" s="187" t="s">
        <v>551</v>
      </c>
      <c r="Q3" s="187"/>
      <c r="R3" s="187"/>
      <c r="S3" s="187"/>
      <c r="T3" s="187"/>
      <c r="U3" s="187"/>
      <c r="V3" s="187"/>
      <c r="W3" s="187"/>
      <c r="X3" s="187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7"/>
      <c r="AQ3" s="127"/>
      <c r="AR3" s="4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N3"/>
      <c r="BO3"/>
      <c r="BP3"/>
      <c r="BQ3"/>
      <c r="BR3"/>
      <c r="BS3"/>
      <c r="BT3"/>
      <c r="BU3"/>
      <c r="BV3" t="b">
        <f t="shared" ref="BV3:CV3" si="1">AND(L$24&gt;0,ISNUMBER(SEARCH("HTS:",L$4)))</f>
        <v>0</v>
      </c>
      <c r="BW3" t="b">
        <f t="shared" si="1"/>
        <v>0</v>
      </c>
      <c r="BX3" t="b">
        <f t="shared" si="1"/>
        <v>0</v>
      </c>
      <c r="BY3" t="b">
        <f t="shared" si="1"/>
        <v>0</v>
      </c>
      <c r="BZ3" t="b">
        <f t="shared" si="1"/>
        <v>0</v>
      </c>
      <c r="CA3" t="b">
        <f t="shared" si="1"/>
        <v>0</v>
      </c>
      <c r="CB3" t="b">
        <f t="shared" si="1"/>
        <v>0</v>
      </c>
      <c r="CC3" t="b">
        <f t="shared" si="1"/>
        <v>0</v>
      </c>
      <c r="CD3" t="b">
        <f t="shared" si="1"/>
        <v>0</v>
      </c>
      <c r="CE3" t="b">
        <f t="shared" si="1"/>
        <v>0</v>
      </c>
      <c r="CF3" t="b">
        <f t="shared" si="1"/>
        <v>0</v>
      </c>
      <c r="CG3" t="b">
        <f t="shared" si="1"/>
        <v>0</v>
      </c>
      <c r="CH3" t="b">
        <f t="shared" si="1"/>
        <v>0</v>
      </c>
      <c r="CI3" t="b">
        <f t="shared" si="1"/>
        <v>0</v>
      </c>
      <c r="CJ3" t="b">
        <f t="shared" si="1"/>
        <v>0</v>
      </c>
      <c r="CK3" t="b">
        <f t="shared" si="1"/>
        <v>0</v>
      </c>
      <c r="CL3" t="b">
        <f t="shared" si="1"/>
        <v>0</v>
      </c>
      <c r="CM3" t="b">
        <f t="shared" si="1"/>
        <v>0</v>
      </c>
      <c r="CN3" t="b">
        <f t="shared" si="1"/>
        <v>0</v>
      </c>
      <c r="CO3" t="b">
        <f t="shared" si="1"/>
        <v>0</v>
      </c>
      <c r="CP3" t="b">
        <f t="shared" si="1"/>
        <v>0</v>
      </c>
      <c r="CQ3" t="b">
        <f t="shared" si="1"/>
        <v>0</v>
      </c>
      <c r="CR3" t="b">
        <f t="shared" si="1"/>
        <v>0</v>
      </c>
      <c r="CS3" t="b">
        <f t="shared" si="1"/>
        <v>0</v>
      </c>
      <c r="CT3" t="b">
        <f t="shared" si="1"/>
        <v>0</v>
      </c>
      <c r="CU3" t="b">
        <f t="shared" si="1"/>
        <v>0</v>
      </c>
      <c r="CV3" t="b">
        <f t="shared" si="1"/>
        <v>0</v>
      </c>
    </row>
    <row r="4" spans="1:100" s="26" customFormat="1" ht="24" customHeight="1" x14ac:dyDescent="0.2">
      <c r="A4" s="177"/>
      <c r="B4" s="187" t="s">
        <v>60</v>
      </c>
      <c r="C4" s="187"/>
      <c r="D4" s="186"/>
      <c r="E4" s="186"/>
      <c r="F4" s="186"/>
      <c r="G4" s="186"/>
      <c r="H4" s="186"/>
      <c r="I4" s="186"/>
      <c r="J4" s="186"/>
      <c r="K4" s="186"/>
      <c r="L4" s="186"/>
      <c r="M4" s="183" t="s">
        <v>499</v>
      </c>
      <c r="N4" s="184"/>
      <c r="O4" s="185"/>
      <c r="P4" s="186"/>
      <c r="Q4" s="186"/>
      <c r="R4" s="186"/>
      <c r="S4" s="186"/>
      <c r="T4" s="186"/>
      <c r="U4" s="186"/>
      <c r="V4" s="186"/>
      <c r="W4" s="186"/>
      <c r="X4" s="186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7"/>
      <c r="AQ4" s="127"/>
      <c r="AR4" s="4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N4"/>
      <c r="BO4"/>
      <c r="BP4"/>
      <c r="BQ4"/>
      <c r="BR4"/>
      <c r="BS4"/>
      <c r="BT4"/>
      <c r="BU4"/>
      <c r="BV4" t="b">
        <f t="shared" ref="BV4:CV4" si="2">AND(L$24&gt;0,ISNUMBER(SEARCH("PREV:",L$4)))</f>
        <v>0</v>
      </c>
      <c r="BW4" t="b">
        <f t="shared" si="2"/>
        <v>0</v>
      </c>
      <c r="BX4" t="b">
        <f t="shared" si="2"/>
        <v>0</v>
      </c>
      <c r="BY4" t="b">
        <f t="shared" si="2"/>
        <v>0</v>
      </c>
      <c r="BZ4" t="b">
        <f t="shared" si="2"/>
        <v>0</v>
      </c>
      <c r="CA4" t="b">
        <f t="shared" si="2"/>
        <v>0</v>
      </c>
      <c r="CB4" t="b">
        <f t="shared" si="2"/>
        <v>0</v>
      </c>
      <c r="CC4" t="b">
        <f t="shared" si="2"/>
        <v>0</v>
      </c>
      <c r="CD4" t="b">
        <f t="shared" si="2"/>
        <v>0</v>
      </c>
      <c r="CE4" t="b">
        <f t="shared" si="2"/>
        <v>0</v>
      </c>
      <c r="CF4" t="b">
        <f t="shared" si="2"/>
        <v>0</v>
      </c>
      <c r="CG4" t="b">
        <f t="shared" si="2"/>
        <v>0</v>
      </c>
      <c r="CH4" t="b">
        <f t="shared" si="2"/>
        <v>0</v>
      </c>
      <c r="CI4" t="b">
        <f t="shared" si="2"/>
        <v>0</v>
      </c>
      <c r="CJ4" t="b">
        <f t="shared" si="2"/>
        <v>0</v>
      </c>
      <c r="CK4" t="b">
        <f t="shared" si="2"/>
        <v>0</v>
      </c>
      <c r="CL4" t="b">
        <f t="shared" si="2"/>
        <v>0</v>
      </c>
      <c r="CM4" t="b">
        <f t="shared" si="2"/>
        <v>0</v>
      </c>
      <c r="CN4" t="b">
        <f t="shared" si="2"/>
        <v>0</v>
      </c>
      <c r="CO4" t="b">
        <f t="shared" si="2"/>
        <v>0</v>
      </c>
      <c r="CP4" t="b">
        <f t="shared" si="2"/>
        <v>0</v>
      </c>
      <c r="CQ4" t="b">
        <f t="shared" si="2"/>
        <v>0</v>
      </c>
      <c r="CR4" t="b">
        <f t="shared" si="2"/>
        <v>0</v>
      </c>
      <c r="CS4" t="b">
        <f t="shared" si="2"/>
        <v>0</v>
      </c>
      <c r="CT4" t="b">
        <f t="shared" si="2"/>
        <v>0</v>
      </c>
      <c r="CU4" t="b">
        <f t="shared" si="2"/>
        <v>0</v>
      </c>
      <c r="CV4" t="b">
        <f t="shared" si="2"/>
        <v>0</v>
      </c>
    </row>
    <row r="5" spans="1:100" s="26" customFormat="1" ht="24" customHeight="1" x14ac:dyDescent="0.2">
      <c r="A5" s="177"/>
      <c r="B5" s="187" t="s">
        <v>61</v>
      </c>
      <c r="C5" s="187"/>
      <c r="D5" s="186"/>
      <c r="E5" s="186"/>
      <c r="F5" s="186"/>
      <c r="G5" s="186"/>
      <c r="H5" s="186"/>
      <c r="I5" s="186"/>
      <c r="J5" s="186"/>
      <c r="K5" s="186"/>
      <c r="L5" s="186"/>
      <c r="M5" s="200" t="s">
        <v>63</v>
      </c>
      <c r="N5" s="201"/>
      <c r="O5" s="202"/>
      <c r="P5" s="203"/>
      <c r="Q5" s="203"/>
      <c r="R5" s="203"/>
      <c r="S5" s="203"/>
      <c r="T5" s="203"/>
      <c r="U5" s="203"/>
      <c r="V5" s="203"/>
      <c r="W5" s="203"/>
      <c r="X5" s="203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7"/>
      <c r="AQ5" s="127"/>
      <c r="AR5" s="4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N5"/>
      <c r="BO5"/>
      <c r="BP5"/>
      <c r="BQ5"/>
      <c r="BR5"/>
      <c r="BS5"/>
      <c r="BT5"/>
      <c r="BU5"/>
      <c r="BV5" t="b">
        <f t="shared" ref="BV5:CV5" si="3">AND(L$24&gt;0,ISNUMBER(SEARCH("SE:",L$4)))</f>
        <v>0</v>
      </c>
      <c r="BW5" t="b">
        <f t="shared" si="3"/>
        <v>0</v>
      </c>
      <c r="BX5" t="b">
        <f t="shared" si="3"/>
        <v>0</v>
      </c>
      <c r="BY5" t="b">
        <f t="shared" si="3"/>
        <v>0</v>
      </c>
      <c r="BZ5" t="b">
        <f t="shared" si="3"/>
        <v>0</v>
      </c>
      <c r="CA5" t="b">
        <f t="shared" si="3"/>
        <v>0</v>
      </c>
      <c r="CB5" t="b">
        <f t="shared" si="3"/>
        <v>0</v>
      </c>
      <c r="CC5" t="b">
        <f t="shared" si="3"/>
        <v>0</v>
      </c>
      <c r="CD5" t="b">
        <f t="shared" si="3"/>
        <v>0</v>
      </c>
      <c r="CE5" t="b">
        <f t="shared" si="3"/>
        <v>0</v>
      </c>
      <c r="CF5" t="b">
        <f t="shared" si="3"/>
        <v>0</v>
      </c>
      <c r="CG5" t="b">
        <f t="shared" si="3"/>
        <v>0</v>
      </c>
      <c r="CH5" t="b">
        <f t="shared" si="3"/>
        <v>0</v>
      </c>
      <c r="CI5" t="b">
        <f t="shared" si="3"/>
        <v>0</v>
      </c>
      <c r="CJ5" t="b">
        <f t="shared" si="3"/>
        <v>0</v>
      </c>
      <c r="CK5" t="b">
        <f t="shared" si="3"/>
        <v>0</v>
      </c>
      <c r="CL5" t="b">
        <f t="shared" si="3"/>
        <v>0</v>
      </c>
      <c r="CM5" t="b">
        <f t="shared" si="3"/>
        <v>0</v>
      </c>
      <c r="CN5" t="b">
        <f t="shared" si="3"/>
        <v>0</v>
      </c>
      <c r="CO5" t="b">
        <f t="shared" si="3"/>
        <v>0</v>
      </c>
      <c r="CP5" t="b">
        <f t="shared" si="3"/>
        <v>0</v>
      </c>
      <c r="CQ5" t="b">
        <f t="shared" si="3"/>
        <v>0</v>
      </c>
      <c r="CR5" t="b">
        <f t="shared" si="3"/>
        <v>0</v>
      </c>
      <c r="CS5" t="b">
        <f t="shared" si="3"/>
        <v>0</v>
      </c>
      <c r="CT5" t="b">
        <f t="shared" si="3"/>
        <v>0</v>
      </c>
      <c r="CU5" t="b">
        <f t="shared" si="3"/>
        <v>0</v>
      </c>
      <c r="CV5" t="b">
        <f t="shared" si="3"/>
        <v>0</v>
      </c>
    </row>
    <row r="6" spans="1:100" s="26" customFormat="1" ht="24" customHeight="1" x14ac:dyDescent="0.2">
      <c r="A6" s="177"/>
      <c r="B6" s="192" t="s">
        <v>498</v>
      </c>
      <c r="C6" s="192"/>
      <c r="D6" s="187" t="s">
        <v>500</v>
      </c>
      <c r="E6" s="187"/>
      <c r="F6" s="187"/>
      <c r="G6" s="187"/>
      <c r="H6" s="187"/>
      <c r="I6" s="187"/>
      <c r="J6" s="187"/>
      <c r="K6" s="187"/>
      <c r="L6" s="187"/>
      <c r="M6" s="183" t="s">
        <v>408</v>
      </c>
      <c r="N6" s="184"/>
      <c r="O6" s="185"/>
      <c r="P6" s="186"/>
      <c r="Q6" s="186"/>
      <c r="R6" s="186"/>
      <c r="S6" s="186"/>
      <c r="T6" s="186"/>
      <c r="U6" s="186"/>
      <c r="V6" s="186"/>
      <c r="W6" s="186"/>
      <c r="X6" s="18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7"/>
      <c r="AQ6" s="127"/>
      <c r="AR6" s="4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N6"/>
      <c r="BO6"/>
      <c r="BP6"/>
      <c r="BQ6"/>
      <c r="BR6"/>
      <c r="BS6"/>
      <c r="BT6"/>
      <c r="BU6"/>
      <c r="BV6" t="b">
        <f t="shared" ref="BV6:CV6" si="4">AND(L$24&gt;0,ISNUMBER(SEARCH("ASP:",L$4)))</f>
        <v>0</v>
      </c>
      <c r="BW6" t="b">
        <f t="shared" si="4"/>
        <v>0</v>
      </c>
      <c r="BX6" t="b">
        <f t="shared" si="4"/>
        <v>0</v>
      </c>
      <c r="BY6" t="b">
        <f t="shared" si="4"/>
        <v>0</v>
      </c>
      <c r="BZ6" t="b">
        <f t="shared" si="4"/>
        <v>0</v>
      </c>
      <c r="CA6" t="b">
        <f t="shared" si="4"/>
        <v>0</v>
      </c>
      <c r="CB6" t="b">
        <f t="shared" si="4"/>
        <v>0</v>
      </c>
      <c r="CC6" t="b">
        <f t="shared" si="4"/>
        <v>0</v>
      </c>
      <c r="CD6" t="b">
        <f t="shared" si="4"/>
        <v>0</v>
      </c>
      <c r="CE6" t="b">
        <f t="shared" si="4"/>
        <v>0</v>
      </c>
      <c r="CF6" t="b">
        <f t="shared" si="4"/>
        <v>0</v>
      </c>
      <c r="CG6" t="b">
        <f t="shared" si="4"/>
        <v>0</v>
      </c>
      <c r="CH6" t="b">
        <f t="shared" si="4"/>
        <v>0</v>
      </c>
      <c r="CI6" t="b">
        <f t="shared" si="4"/>
        <v>0</v>
      </c>
      <c r="CJ6" t="b">
        <f t="shared" si="4"/>
        <v>0</v>
      </c>
      <c r="CK6" t="b">
        <f t="shared" si="4"/>
        <v>0</v>
      </c>
      <c r="CL6" t="b">
        <f t="shared" si="4"/>
        <v>0</v>
      </c>
      <c r="CM6" t="b">
        <f t="shared" si="4"/>
        <v>0</v>
      </c>
      <c r="CN6" t="b">
        <f t="shared" si="4"/>
        <v>0</v>
      </c>
      <c r="CO6" t="b">
        <f t="shared" si="4"/>
        <v>0</v>
      </c>
      <c r="CP6" t="b">
        <f t="shared" si="4"/>
        <v>0</v>
      </c>
      <c r="CQ6" t="b">
        <f t="shared" si="4"/>
        <v>0</v>
      </c>
      <c r="CR6" t="b">
        <f t="shared" si="4"/>
        <v>0</v>
      </c>
      <c r="CS6" t="b">
        <f t="shared" si="4"/>
        <v>0</v>
      </c>
      <c r="CT6" t="b">
        <f t="shared" si="4"/>
        <v>0</v>
      </c>
      <c r="CU6" t="b">
        <f t="shared" si="4"/>
        <v>0</v>
      </c>
      <c r="CV6" t="b">
        <f t="shared" si="4"/>
        <v>0</v>
      </c>
    </row>
    <row r="7" spans="1:100" s="26" customFormat="1" ht="24" customHeight="1" x14ac:dyDescent="0.2">
      <c r="A7" s="177"/>
      <c r="B7" s="192" t="s">
        <v>553</v>
      </c>
      <c r="C7" s="192"/>
      <c r="D7" s="190"/>
      <c r="E7" s="191"/>
      <c r="F7" s="191"/>
      <c r="G7" s="191"/>
      <c r="H7" s="191"/>
      <c r="I7" s="191"/>
      <c r="J7" s="191"/>
      <c r="K7" s="191"/>
      <c r="L7" s="191"/>
      <c r="M7" s="200" t="s">
        <v>62</v>
      </c>
      <c r="N7" s="201"/>
      <c r="O7" s="202"/>
      <c r="P7" s="187" t="s">
        <v>550</v>
      </c>
      <c r="Q7" s="187"/>
      <c r="R7" s="187"/>
      <c r="S7" s="187"/>
      <c r="T7" s="187"/>
      <c r="U7" s="187"/>
      <c r="V7" s="187"/>
      <c r="W7" s="187"/>
      <c r="X7" s="187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7"/>
      <c r="AR7" s="4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N7"/>
      <c r="BO7"/>
      <c r="BP7"/>
      <c r="BQ7"/>
      <c r="BR7"/>
      <c r="BS7"/>
      <c r="BT7"/>
      <c r="BU7"/>
      <c r="BV7" t="b">
        <f t="shared" ref="BV7" si="5">AND(M$7&gt;0,ISNUMBER(SEARCH("PM:",M$4)))</f>
        <v>0</v>
      </c>
      <c r="BW7" t="b">
        <f t="shared" ref="BW7" si="6">AND(N$7&gt;0,ISNUMBER(SEARCH("PM:",N$4)))</f>
        <v>0</v>
      </c>
      <c r="BX7" t="b">
        <f t="shared" ref="BX7" si="7">AND(O$7&gt;0,ISNUMBER(SEARCH("PM:",O$4)))</f>
        <v>0</v>
      </c>
      <c r="BY7" t="b">
        <f t="shared" ref="BY7" si="8">AND(P$7&gt;0,ISNUMBER(SEARCH("PM:",P$4)))</f>
        <v>0</v>
      </c>
      <c r="BZ7" t="b">
        <f t="shared" ref="BZ7" si="9">AND(Q$7&gt;0,ISNUMBER(SEARCH("PM:",Q$4)))</f>
        <v>0</v>
      </c>
      <c r="CA7" t="b">
        <f t="shared" ref="CA7" si="10">AND(R$7&gt;0,ISNUMBER(SEARCH("PM:",R$4)))</f>
        <v>0</v>
      </c>
      <c r="CB7" t="b">
        <f t="shared" ref="CB7" si="11">AND(S$7&gt;0,ISNUMBER(SEARCH("PM:",S$4)))</f>
        <v>0</v>
      </c>
      <c r="CC7" t="b">
        <f t="shared" ref="CC7" si="12">AND(T$7&gt;0,ISNUMBER(SEARCH("PM:",T$4)))</f>
        <v>0</v>
      </c>
      <c r="CD7" t="b">
        <f t="shared" ref="CD7" si="13">AND(U$7&gt;0,ISNUMBER(SEARCH("PM:",U$4)))</f>
        <v>0</v>
      </c>
      <c r="CE7" t="b">
        <f t="shared" ref="CE7" si="14">AND(V$7&gt;0,ISNUMBER(SEARCH("PM:",V$4)))</f>
        <v>0</v>
      </c>
      <c r="CF7" t="b">
        <f t="shared" ref="CF7" si="15">AND(W$7&gt;0,ISNUMBER(SEARCH("PM:",W$4)))</f>
        <v>0</v>
      </c>
      <c r="CG7" t="b">
        <f t="shared" ref="CG7" si="16">AND(X$7&gt;0,ISNUMBER(SEARCH("PM:",X$4)))</f>
        <v>0</v>
      </c>
      <c r="CH7" t="b">
        <f t="shared" ref="CH7" si="17">AND(Y$7&gt;0,ISNUMBER(SEARCH("PM:",Y$4)))</f>
        <v>0</v>
      </c>
      <c r="CI7" t="b">
        <f t="shared" ref="CI7" si="18">AND(Z$7&gt;0,ISNUMBER(SEARCH("PM:",Z$4)))</f>
        <v>0</v>
      </c>
      <c r="CJ7" t="b">
        <f t="shared" ref="CJ7" si="19">AND(AA$7&gt;0,ISNUMBER(SEARCH("PM:",AA$4)))</f>
        <v>0</v>
      </c>
      <c r="CK7" t="b">
        <f t="shared" ref="CK7" si="20">AND(AB$7&gt;0,ISNUMBER(SEARCH("PM:",AB$4)))</f>
        <v>0</v>
      </c>
      <c r="CL7" t="b">
        <f t="shared" ref="CL7" si="21">AND(AC$7&gt;0,ISNUMBER(SEARCH("PM:",AC$4)))</f>
        <v>0</v>
      </c>
      <c r="CM7" t="b">
        <f t="shared" ref="CM7" si="22">AND(AD$7&gt;0,ISNUMBER(SEARCH("PM:",AD$4)))</f>
        <v>0</v>
      </c>
      <c r="CN7" t="b">
        <f t="shared" ref="CN7" si="23">AND(AE$7&gt;0,ISNUMBER(SEARCH("PM:",AE$4)))</f>
        <v>0</v>
      </c>
      <c r="CO7" t="b">
        <f t="shared" ref="CO7" si="24">AND(AF$7&gt;0,ISNUMBER(SEARCH("PM:",AF$4)))</f>
        <v>0</v>
      </c>
      <c r="CP7" t="b">
        <f t="shared" ref="CP7" si="25">AND(AG$7&gt;0,ISNUMBER(SEARCH("PM:",AG$4)))</f>
        <v>0</v>
      </c>
      <c r="CQ7" t="b">
        <f t="shared" ref="CQ7" si="26">AND(AH$7&gt;0,ISNUMBER(SEARCH("PM:",AH$4)))</f>
        <v>0</v>
      </c>
      <c r="CR7" t="b">
        <f t="shared" ref="CR7" si="27">AND(AI$7&gt;0,ISNUMBER(SEARCH("PM:",AI$4)))</f>
        <v>0</v>
      </c>
      <c r="CS7" t="b">
        <f t="shared" ref="CS7" si="28">AND(AJ$7&gt;0,ISNUMBER(SEARCH("PM:",AJ$4)))</f>
        <v>0</v>
      </c>
      <c r="CT7" t="b">
        <f t="shared" ref="CT7" si="29">AND(AK$7&gt;0,ISNUMBER(SEARCH("PM:",AK$4)))</f>
        <v>0</v>
      </c>
      <c r="CU7" t="b">
        <f t="shared" ref="CU7" si="30">AND(AL$7&gt;0,ISNUMBER(SEARCH("PM:",AL$4)))</f>
        <v>0</v>
      </c>
      <c r="CV7" t="b">
        <f t="shared" ref="CV7" si="31">AND(AM$7&gt;0,ISNUMBER(SEARCH("PM:",AM$4)))</f>
        <v>0</v>
      </c>
    </row>
    <row r="8" spans="1:100" ht="19" x14ac:dyDescent="0.25">
      <c r="B8" s="4"/>
      <c r="T8" s="4"/>
      <c r="U8" s="4"/>
      <c r="Y8" s="122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8"/>
      <c r="BN8"/>
      <c r="BO8"/>
      <c r="BP8"/>
      <c r="BQ8"/>
      <c r="BR8"/>
      <c r="BS8"/>
      <c r="BT8"/>
      <c r="BU8"/>
      <c r="BV8" t="b">
        <f t="shared" ref="BV8:CV8" si="32">AND(M$13&gt;0,ISNUMBER(SEARCH("PM:",M$4)))</f>
        <v>0</v>
      </c>
      <c r="BW8" t="b">
        <f t="shared" si="32"/>
        <v>0</v>
      </c>
      <c r="BX8" t="b">
        <f t="shared" si="32"/>
        <v>0</v>
      </c>
      <c r="BY8" t="b">
        <f t="shared" si="32"/>
        <v>0</v>
      </c>
      <c r="BZ8" t="b">
        <f t="shared" si="32"/>
        <v>0</v>
      </c>
      <c r="CA8" t="b">
        <f t="shared" si="32"/>
        <v>0</v>
      </c>
      <c r="CB8" t="b">
        <f t="shared" si="32"/>
        <v>0</v>
      </c>
      <c r="CC8" t="b">
        <f t="shared" si="32"/>
        <v>0</v>
      </c>
      <c r="CD8" t="b">
        <f t="shared" si="32"/>
        <v>0</v>
      </c>
      <c r="CE8" t="b">
        <f t="shared" si="32"/>
        <v>0</v>
      </c>
      <c r="CF8" t="b">
        <f t="shared" si="32"/>
        <v>0</v>
      </c>
      <c r="CG8" t="b">
        <f t="shared" si="32"/>
        <v>0</v>
      </c>
      <c r="CH8" t="b">
        <f t="shared" si="32"/>
        <v>0</v>
      </c>
      <c r="CI8" t="b">
        <f t="shared" si="32"/>
        <v>0</v>
      </c>
      <c r="CJ8" t="b">
        <f t="shared" si="32"/>
        <v>0</v>
      </c>
      <c r="CK8" t="b">
        <f t="shared" si="32"/>
        <v>0</v>
      </c>
      <c r="CL8" t="b">
        <f t="shared" si="32"/>
        <v>0</v>
      </c>
      <c r="CM8" t="b">
        <f t="shared" si="32"/>
        <v>0</v>
      </c>
      <c r="CN8" t="b">
        <f t="shared" si="32"/>
        <v>0</v>
      </c>
      <c r="CO8" t="b">
        <f t="shared" si="32"/>
        <v>0</v>
      </c>
      <c r="CP8" t="b">
        <f t="shared" si="32"/>
        <v>0</v>
      </c>
      <c r="CQ8" t="b">
        <f t="shared" si="32"/>
        <v>0</v>
      </c>
      <c r="CR8" t="b">
        <f t="shared" si="32"/>
        <v>0</v>
      </c>
      <c r="CS8" t="b">
        <f t="shared" si="32"/>
        <v>0</v>
      </c>
      <c r="CT8" t="b">
        <f t="shared" si="32"/>
        <v>0</v>
      </c>
      <c r="CU8" t="b">
        <f t="shared" si="32"/>
        <v>0</v>
      </c>
      <c r="CV8" t="b">
        <f t="shared" si="32"/>
        <v>0</v>
      </c>
    </row>
    <row r="9" spans="1:100" ht="15" customHeight="1" x14ac:dyDescent="0.2">
      <c r="B9" s="199" t="s">
        <v>101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14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9"/>
      <c r="AO9" s="129"/>
      <c r="AP9" s="127"/>
      <c r="AQ9" s="125"/>
      <c r="AR9" s="116"/>
      <c r="AS9" s="116"/>
      <c r="BN9"/>
      <c r="BO9"/>
      <c r="BP9"/>
      <c r="BQ9"/>
      <c r="BR9"/>
      <c r="BS9"/>
      <c r="BT9"/>
      <c r="BU9"/>
      <c r="BV9" t="b">
        <f t="shared" ref="BV9:CV9" si="33">AND(M$14&gt;0,ISNUMBER(SEARCH("PM:",M$4)))</f>
        <v>0</v>
      </c>
      <c r="BW9" t="b">
        <f t="shared" si="33"/>
        <v>0</v>
      </c>
      <c r="BX9" t="b">
        <f t="shared" si="33"/>
        <v>0</v>
      </c>
      <c r="BY9" t="b">
        <f t="shared" si="33"/>
        <v>0</v>
      </c>
      <c r="BZ9" t="b">
        <f t="shared" si="33"/>
        <v>0</v>
      </c>
      <c r="CA9" t="b">
        <f t="shared" si="33"/>
        <v>0</v>
      </c>
      <c r="CB9" t="b">
        <f t="shared" si="33"/>
        <v>0</v>
      </c>
      <c r="CC9" t="b">
        <f t="shared" si="33"/>
        <v>0</v>
      </c>
      <c r="CD9" t="b">
        <f t="shared" si="33"/>
        <v>0</v>
      </c>
      <c r="CE9" t="b">
        <f t="shared" si="33"/>
        <v>0</v>
      </c>
      <c r="CF9" t="b">
        <f t="shared" si="33"/>
        <v>0</v>
      </c>
      <c r="CG9" t="b">
        <f t="shared" si="33"/>
        <v>0</v>
      </c>
      <c r="CH9" t="b">
        <f t="shared" si="33"/>
        <v>0</v>
      </c>
      <c r="CI9" t="b">
        <f t="shared" si="33"/>
        <v>0</v>
      </c>
      <c r="CJ9" t="b">
        <f t="shared" si="33"/>
        <v>0</v>
      </c>
      <c r="CK9" t="b">
        <f t="shared" si="33"/>
        <v>0</v>
      </c>
      <c r="CL9" t="b">
        <f t="shared" si="33"/>
        <v>0</v>
      </c>
      <c r="CM9" t="b">
        <f t="shared" si="33"/>
        <v>0</v>
      </c>
      <c r="CN9" t="b">
        <f t="shared" si="33"/>
        <v>0</v>
      </c>
      <c r="CO9" t="b">
        <f t="shared" si="33"/>
        <v>0</v>
      </c>
      <c r="CP9" t="b">
        <f t="shared" si="33"/>
        <v>0</v>
      </c>
      <c r="CQ9" t="b">
        <f t="shared" si="33"/>
        <v>0</v>
      </c>
      <c r="CR9" t="b">
        <f t="shared" si="33"/>
        <v>0</v>
      </c>
      <c r="CS9" t="b">
        <f t="shared" si="33"/>
        <v>0</v>
      </c>
      <c r="CT9" t="b">
        <f t="shared" si="33"/>
        <v>0</v>
      </c>
      <c r="CU9" t="b">
        <f t="shared" si="33"/>
        <v>0</v>
      </c>
      <c r="CV9" t="b">
        <f t="shared" si="33"/>
        <v>0</v>
      </c>
    </row>
    <row r="10" spans="1:100" ht="19" x14ac:dyDescent="0.25">
      <c r="C10" s="68"/>
      <c r="D10" s="68"/>
      <c r="E10" s="68"/>
      <c r="F10" s="68"/>
      <c r="G10" s="68"/>
      <c r="L10" s="68"/>
      <c r="M10" s="68"/>
      <c r="N10" s="68"/>
      <c r="O10" s="68"/>
      <c r="P10" s="68"/>
      <c r="Q10" s="68"/>
      <c r="R10" s="68"/>
      <c r="S10" s="68"/>
      <c r="U10" s="4"/>
      <c r="BN10"/>
      <c r="BO10"/>
      <c r="BP10"/>
      <c r="BQ10"/>
      <c r="BR10"/>
      <c r="BS10"/>
      <c r="BT10"/>
      <c r="BU10"/>
      <c r="BV10" t="b">
        <f t="shared" ref="BV10:CV10" si="34">AND(M$17&gt;0,ISNUMBER(SEARCH("PM:",M$4)))</f>
        <v>0</v>
      </c>
      <c r="BW10" t="b">
        <f t="shared" si="34"/>
        <v>0</v>
      </c>
      <c r="BX10" t="b">
        <f t="shared" si="34"/>
        <v>0</v>
      </c>
      <c r="BY10" t="b">
        <f t="shared" si="34"/>
        <v>0</v>
      </c>
      <c r="BZ10" t="b">
        <f t="shared" si="34"/>
        <v>0</v>
      </c>
      <c r="CA10" t="b">
        <f t="shared" si="34"/>
        <v>0</v>
      </c>
      <c r="CB10" t="b">
        <f t="shared" si="34"/>
        <v>0</v>
      </c>
      <c r="CC10" t="b">
        <f t="shared" si="34"/>
        <v>0</v>
      </c>
      <c r="CD10" t="b">
        <f t="shared" si="34"/>
        <v>0</v>
      </c>
      <c r="CE10" t="b">
        <f t="shared" si="34"/>
        <v>0</v>
      </c>
      <c r="CF10" t="b">
        <f t="shared" si="34"/>
        <v>0</v>
      </c>
      <c r="CG10" t="b">
        <f t="shared" si="34"/>
        <v>0</v>
      </c>
      <c r="CH10" t="b">
        <f t="shared" si="34"/>
        <v>0</v>
      </c>
      <c r="CI10" t="b">
        <f t="shared" si="34"/>
        <v>0</v>
      </c>
      <c r="CJ10" t="b">
        <f t="shared" si="34"/>
        <v>0</v>
      </c>
      <c r="CK10" t="b">
        <f t="shared" si="34"/>
        <v>0</v>
      </c>
      <c r="CL10" t="b">
        <f t="shared" si="34"/>
        <v>0</v>
      </c>
      <c r="CM10" t="b">
        <f t="shared" si="34"/>
        <v>0</v>
      </c>
      <c r="CN10" t="b">
        <f t="shared" si="34"/>
        <v>0</v>
      </c>
      <c r="CO10" t="b">
        <f t="shared" si="34"/>
        <v>0</v>
      </c>
      <c r="CP10" t="b">
        <f t="shared" si="34"/>
        <v>0</v>
      </c>
      <c r="CQ10" t="b">
        <f t="shared" si="34"/>
        <v>0</v>
      </c>
      <c r="CR10" t="b">
        <f t="shared" si="34"/>
        <v>0</v>
      </c>
      <c r="CS10" t="b">
        <f t="shared" si="34"/>
        <v>0</v>
      </c>
      <c r="CT10" t="b">
        <f t="shared" si="34"/>
        <v>0</v>
      </c>
      <c r="CU10" t="b">
        <f t="shared" si="34"/>
        <v>0</v>
      </c>
      <c r="CV10" t="b">
        <f t="shared" si="34"/>
        <v>0</v>
      </c>
    </row>
    <row r="11" spans="1:100" ht="19" x14ac:dyDescent="0.25">
      <c r="B11" s="4" t="s">
        <v>552</v>
      </c>
      <c r="L11" s="4" t="str">
        <f>IF(AND(LEN(D7)=12,D7&lt;&gt;"000000000000"),"No, the prime UEI number satisfies the data entry criteria.","Yes, the prime UEI number fails to satisfy the data entry criteria. Use leading zeroes if necessary.")</f>
        <v>Yes, the prime UEI number fails to satisfy the data entry criteria. Use leading zeroes if necessary.</v>
      </c>
      <c r="M11" s="68"/>
      <c r="N11" s="68"/>
      <c r="O11" s="68"/>
      <c r="P11" s="68"/>
      <c r="Q11" s="68"/>
      <c r="R11" s="68"/>
      <c r="S11" s="68"/>
      <c r="U11" s="4"/>
      <c r="BN11"/>
      <c r="BO11"/>
      <c r="BP11"/>
      <c r="BQ11"/>
      <c r="BR11"/>
      <c r="BS11"/>
      <c r="BT11"/>
      <c r="BU11"/>
      <c r="BV11" t="b">
        <f t="shared" ref="BV11:CV11" si="35">AND(M$18&gt;0,ISNUMBER(SEARCH("PM:",M$4)))</f>
        <v>0</v>
      </c>
      <c r="BW11" t="b">
        <f t="shared" si="35"/>
        <v>0</v>
      </c>
      <c r="BX11" t="b">
        <f t="shared" si="35"/>
        <v>0</v>
      </c>
      <c r="BY11" t="b">
        <f t="shared" si="35"/>
        <v>0</v>
      </c>
      <c r="BZ11" t="b">
        <f t="shared" si="35"/>
        <v>0</v>
      </c>
      <c r="CA11" t="b">
        <f t="shared" si="35"/>
        <v>0</v>
      </c>
      <c r="CB11" t="b">
        <f t="shared" si="35"/>
        <v>0</v>
      </c>
      <c r="CC11" t="b">
        <f t="shared" si="35"/>
        <v>0</v>
      </c>
      <c r="CD11" t="b">
        <f t="shared" si="35"/>
        <v>0</v>
      </c>
      <c r="CE11" t="b">
        <f t="shared" si="35"/>
        <v>0</v>
      </c>
      <c r="CF11" t="b">
        <f t="shared" si="35"/>
        <v>0</v>
      </c>
      <c r="CG11" t="b">
        <f t="shared" si="35"/>
        <v>0</v>
      </c>
      <c r="CH11" t="b">
        <f t="shared" si="35"/>
        <v>0</v>
      </c>
      <c r="CI11" t="b">
        <f t="shared" si="35"/>
        <v>0</v>
      </c>
      <c r="CJ11" t="b">
        <f t="shared" si="35"/>
        <v>0</v>
      </c>
      <c r="CK11" t="b">
        <f t="shared" si="35"/>
        <v>0</v>
      </c>
      <c r="CL11" t="b">
        <f t="shared" si="35"/>
        <v>0</v>
      </c>
      <c r="CM11" t="b">
        <f t="shared" si="35"/>
        <v>0</v>
      </c>
      <c r="CN11" t="b">
        <f t="shared" si="35"/>
        <v>0</v>
      </c>
      <c r="CO11" t="b">
        <f t="shared" si="35"/>
        <v>0</v>
      </c>
      <c r="CP11" t="b">
        <f t="shared" si="35"/>
        <v>0</v>
      </c>
      <c r="CQ11" t="b">
        <f t="shared" si="35"/>
        <v>0</v>
      </c>
      <c r="CR11" t="b">
        <f t="shared" si="35"/>
        <v>0</v>
      </c>
      <c r="CS11" t="b">
        <f t="shared" si="35"/>
        <v>0</v>
      </c>
      <c r="CT11" t="b">
        <f t="shared" si="35"/>
        <v>0</v>
      </c>
      <c r="CU11" t="b">
        <f t="shared" si="35"/>
        <v>0</v>
      </c>
      <c r="CV11" t="b">
        <f t="shared" si="35"/>
        <v>0</v>
      </c>
    </row>
    <row r="12" spans="1:100" ht="19" x14ac:dyDescent="0.25">
      <c r="C12" s="68"/>
      <c r="D12" s="68"/>
      <c r="E12" s="68"/>
      <c r="F12" s="68"/>
      <c r="G12" s="68"/>
      <c r="L12" s="68"/>
      <c r="M12" s="68"/>
      <c r="N12" s="68"/>
      <c r="O12" s="68"/>
      <c r="P12" s="68"/>
      <c r="Q12" s="68"/>
      <c r="R12" s="68"/>
      <c r="S12" s="68"/>
      <c r="U12" s="4"/>
      <c r="BN12"/>
      <c r="BO12"/>
      <c r="BP12"/>
      <c r="BQ12"/>
      <c r="BR12"/>
      <c r="BS12"/>
      <c r="BT12"/>
      <c r="BU12"/>
      <c r="BV12" t="b">
        <f t="shared" ref="BV12" si="36">AND(M$7&gt;0,ISNUMBER(SEARCH("ASP:",M$4)))</f>
        <v>0</v>
      </c>
      <c r="BW12" t="b">
        <f t="shared" ref="BW12" si="37">AND(N$7&gt;0,ISNUMBER(SEARCH("ASP:",N$4)))</f>
        <v>0</v>
      </c>
      <c r="BX12" t="b">
        <f t="shared" ref="BX12" si="38">AND(O$7&gt;0,ISNUMBER(SEARCH("ASP:",O$4)))</f>
        <v>0</v>
      </c>
      <c r="BY12" t="b">
        <f t="shared" ref="BY12" si="39">AND(P$7&gt;0,ISNUMBER(SEARCH("ASP:",P$4)))</f>
        <v>0</v>
      </c>
      <c r="BZ12" t="b">
        <f t="shared" ref="BZ12" si="40">AND(Q$7&gt;0,ISNUMBER(SEARCH("ASP:",Q$4)))</f>
        <v>0</v>
      </c>
      <c r="CA12" t="b">
        <f t="shared" ref="CA12" si="41">AND(R$7&gt;0,ISNUMBER(SEARCH("ASP:",R$4)))</f>
        <v>0</v>
      </c>
      <c r="CB12" t="b">
        <f t="shared" ref="CB12" si="42">AND(S$7&gt;0,ISNUMBER(SEARCH("ASP:",S$4)))</f>
        <v>0</v>
      </c>
      <c r="CC12" t="b">
        <f t="shared" ref="CC12" si="43">AND(T$7&gt;0,ISNUMBER(SEARCH("ASP:",T$4)))</f>
        <v>0</v>
      </c>
      <c r="CD12" t="b">
        <f t="shared" ref="CD12" si="44">AND(U$7&gt;0,ISNUMBER(SEARCH("ASP:",U$4)))</f>
        <v>0</v>
      </c>
      <c r="CE12" t="b">
        <f t="shared" ref="CE12" si="45">AND(V$7&gt;0,ISNUMBER(SEARCH("ASP:",V$4)))</f>
        <v>0</v>
      </c>
      <c r="CF12" t="b">
        <f t="shared" ref="CF12" si="46">AND(W$7&gt;0,ISNUMBER(SEARCH("ASP:",W$4)))</f>
        <v>0</v>
      </c>
      <c r="CG12" t="b">
        <f t="shared" ref="CG12" si="47">AND(X$7&gt;0,ISNUMBER(SEARCH("ASP:",X$4)))</f>
        <v>0</v>
      </c>
      <c r="CH12" t="b">
        <f t="shared" ref="CH12" si="48">AND(Y$7&gt;0,ISNUMBER(SEARCH("ASP:",Y$4)))</f>
        <v>0</v>
      </c>
      <c r="CI12" t="b">
        <f t="shared" ref="CI12" si="49">AND(Z$7&gt;0,ISNUMBER(SEARCH("ASP:",Z$4)))</f>
        <v>0</v>
      </c>
      <c r="CJ12" t="b">
        <f t="shared" ref="CJ12" si="50">AND(AA$7&gt;0,ISNUMBER(SEARCH("ASP:",AA$4)))</f>
        <v>0</v>
      </c>
      <c r="CK12" t="b">
        <f t="shared" ref="CK12" si="51">AND(AB$7&gt;0,ISNUMBER(SEARCH("ASP:",AB$4)))</f>
        <v>0</v>
      </c>
      <c r="CL12" t="b">
        <f t="shared" ref="CL12" si="52">AND(AC$7&gt;0,ISNUMBER(SEARCH("ASP:",AC$4)))</f>
        <v>0</v>
      </c>
      <c r="CM12" t="b">
        <f t="shared" ref="CM12" si="53">AND(AD$7&gt;0,ISNUMBER(SEARCH("ASP:",AD$4)))</f>
        <v>0</v>
      </c>
      <c r="CN12" t="b">
        <f t="shared" ref="CN12" si="54">AND(AE$7&gt;0,ISNUMBER(SEARCH("ASP:",AE$4)))</f>
        <v>0</v>
      </c>
      <c r="CO12" t="b">
        <f t="shared" ref="CO12" si="55">AND(AF$7&gt;0,ISNUMBER(SEARCH("ASP:",AF$4)))</f>
        <v>0</v>
      </c>
      <c r="CP12" t="b">
        <f t="shared" ref="CP12" si="56">AND(AG$7&gt;0,ISNUMBER(SEARCH("ASP:",AG$4)))</f>
        <v>0</v>
      </c>
      <c r="CQ12" t="b">
        <f t="shared" ref="CQ12" si="57">AND(AH$7&gt;0,ISNUMBER(SEARCH("ASP:",AH$4)))</f>
        <v>0</v>
      </c>
      <c r="CR12" t="b">
        <f t="shared" ref="CR12" si="58">AND(AI$7&gt;0,ISNUMBER(SEARCH("ASP:",AI$4)))</f>
        <v>0</v>
      </c>
      <c r="CS12" t="b">
        <f t="shared" ref="CS12" si="59">AND(AJ$7&gt;0,ISNUMBER(SEARCH("ASP:",AJ$4)))</f>
        <v>0</v>
      </c>
      <c r="CT12" t="b">
        <f t="shared" ref="CT12" si="60">AND(AK$7&gt;0,ISNUMBER(SEARCH("ASP:",AK$4)))</f>
        <v>0</v>
      </c>
      <c r="CU12" t="b">
        <f t="shared" ref="CU12" si="61">AND(AL$7&gt;0,ISNUMBER(SEARCH("ASP:",AL$4)))</f>
        <v>0</v>
      </c>
      <c r="CV12" t="b">
        <f t="shared" ref="CV12" si="62">AND(AM$7&gt;0,ISNUMBER(SEARCH("ASP:",AM$4)))</f>
        <v>0</v>
      </c>
    </row>
    <row r="13" spans="1:100" ht="19" x14ac:dyDescent="0.25">
      <c r="B13" s="189" t="s">
        <v>554</v>
      </c>
      <c r="C13" s="189"/>
      <c r="D13" s="189"/>
      <c r="E13" s="189"/>
      <c r="F13" s="189"/>
      <c r="G13" s="189"/>
      <c r="L13" s="68" t="str">
        <f>IF('Budget Template'!$D$28&gt;0, "No, the program management budget has been entered.", "Yes, the program management budget still need to be entered in Intervention 1.")</f>
        <v>Yes, the program management budget still need to be entered in Intervention 1.</v>
      </c>
      <c r="M13" s="68"/>
      <c r="N13" s="68"/>
      <c r="O13" s="68"/>
      <c r="P13" s="68"/>
      <c r="Q13" s="68"/>
      <c r="R13" s="68"/>
      <c r="S13" s="68"/>
      <c r="U13" s="4"/>
      <c r="BN13"/>
      <c r="BO13"/>
      <c r="BP13"/>
      <c r="BQ13"/>
      <c r="BR13"/>
      <c r="BS13"/>
      <c r="BT13"/>
      <c r="BU13"/>
      <c r="BV13" t="e">
        <f>AND(#REF!&gt;0,ISNUMBER(SEARCH("ASP:",M$4)))</f>
        <v>#REF!</v>
      </c>
      <c r="BW13" t="e">
        <f>AND(#REF!&gt;0,ISNUMBER(SEARCH("ASP:",N$4)))</f>
        <v>#REF!</v>
      </c>
      <c r="BX13" t="e">
        <f>AND(#REF!&gt;0,ISNUMBER(SEARCH("ASP:",O$4)))</f>
        <v>#REF!</v>
      </c>
      <c r="BY13" t="e">
        <f>AND(#REF!&gt;0,ISNUMBER(SEARCH("ASP:",P$4)))</f>
        <v>#REF!</v>
      </c>
      <c r="BZ13" t="e">
        <f>AND(#REF!&gt;0,ISNUMBER(SEARCH("ASP:",Q$4)))</f>
        <v>#REF!</v>
      </c>
      <c r="CA13" t="e">
        <f>AND(#REF!&gt;0,ISNUMBER(SEARCH("ASP:",R$4)))</f>
        <v>#REF!</v>
      </c>
      <c r="CB13" t="e">
        <f>AND(#REF!&gt;0,ISNUMBER(SEARCH("ASP:",S$4)))</f>
        <v>#REF!</v>
      </c>
      <c r="CC13" t="e">
        <f>AND(#REF!&gt;0,ISNUMBER(SEARCH("ASP:",T$4)))</f>
        <v>#REF!</v>
      </c>
      <c r="CD13" t="e">
        <f>AND(#REF!&gt;0,ISNUMBER(SEARCH("ASP:",U$4)))</f>
        <v>#REF!</v>
      </c>
      <c r="CE13" t="e">
        <f>AND(#REF!&gt;0,ISNUMBER(SEARCH("ASP:",V$4)))</f>
        <v>#REF!</v>
      </c>
      <c r="CF13" t="e">
        <f>AND(#REF!&gt;0,ISNUMBER(SEARCH("ASP:",W$4)))</f>
        <v>#REF!</v>
      </c>
      <c r="CG13" t="e">
        <f>AND(#REF!&gt;0,ISNUMBER(SEARCH("ASP:",X$4)))</f>
        <v>#REF!</v>
      </c>
      <c r="CH13" t="e">
        <f>AND(#REF!&gt;0,ISNUMBER(SEARCH("ASP:",Y$4)))</f>
        <v>#REF!</v>
      </c>
      <c r="CI13" t="e">
        <f>AND(#REF!&gt;0,ISNUMBER(SEARCH("ASP:",Z$4)))</f>
        <v>#REF!</v>
      </c>
      <c r="CJ13" t="e">
        <f>AND(#REF!&gt;0,ISNUMBER(SEARCH("ASP:",AA$4)))</f>
        <v>#REF!</v>
      </c>
      <c r="CK13" t="e">
        <f>AND(#REF!&gt;0,ISNUMBER(SEARCH("ASP:",AB$4)))</f>
        <v>#REF!</v>
      </c>
      <c r="CL13" t="e">
        <f>AND(#REF!&gt;0,ISNUMBER(SEARCH("ASP:",AC$4)))</f>
        <v>#REF!</v>
      </c>
      <c r="CM13" t="e">
        <f>AND(#REF!&gt;0,ISNUMBER(SEARCH("ASP:",AD$4)))</f>
        <v>#REF!</v>
      </c>
      <c r="CN13" t="e">
        <f>AND(#REF!&gt;0,ISNUMBER(SEARCH("ASP:",AE$4)))</f>
        <v>#REF!</v>
      </c>
      <c r="CO13" t="e">
        <f>AND(#REF!&gt;0,ISNUMBER(SEARCH("ASP:",AF$4)))</f>
        <v>#REF!</v>
      </c>
      <c r="CP13" t="e">
        <f>AND(#REF!&gt;0,ISNUMBER(SEARCH("ASP:",AG$4)))</f>
        <v>#REF!</v>
      </c>
      <c r="CQ13" t="e">
        <f>AND(#REF!&gt;0,ISNUMBER(SEARCH("ASP:",AH$4)))</f>
        <v>#REF!</v>
      </c>
      <c r="CR13" t="e">
        <f>AND(#REF!&gt;0,ISNUMBER(SEARCH("ASP:",AI$4)))</f>
        <v>#REF!</v>
      </c>
      <c r="CS13" t="e">
        <f>AND(#REF!&gt;0,ISNUMBER(SEARCH("ASP:",AJ$4)))</f>
        <v>#REF!</v>
      </c>
      <c r="CT13" t="e">
        <f>AND(#REF!&gt;0,ISNUMBER(SEARCH("ASP:",AK$4)))</f>
        <v>#REF!</v>
      </c>
      <c r="CU13" t="e">
        <f>AND(#REF!&gt;0,ISNUMBER(SEARCH("ASP:",AL$4)))</f>
        <v>#REF!</v>
      </c>
      <c r="CV13" t="e">
        <f>AND(#REF!&gt;0,ISNUMBER(SEARCH("ASP:",AM$4)))</f>
        <v>#REF!</v>
      </c>
    </row>
    <row r="14" spans="1:100" ht="19" x14ac:dyDescent="0.25">
      <c r="C14" s="68"/>
      <c r="D14" s="68"/>
      <c r="E14" s="68"/>
      <c r="F14" s="68"/>
      <c r="G14" s="68"/>
      <c r="T14" s="4"/>
      <c r="U14" s="4"/>
      <c r="BN14"/>
      <c r="BO14"/>
      <c r="BP14"/>
      <c r="BQ14"/>
      <c r="BR14"/>
      <c r="BS14"/>
      <c r="BT14"/>
      <c r="BU14"/>
      <c r="BV14" t="b">
        <f t="shared" ref="BV14:CV14" si="63">AND(M$16&gt;0,ISNUMBER(SEARCH("ASP:",M$4)))</f>
        <v>0</v>
      </c>
      <c r="BW14" t="b">
        <f t="shared" si="63"/>
        <v>0</v>
      </c>
      <c r="BX14" t="b">
        <f t="shared" si="63"/>
        <v>0</v>
      </c>
      <c r="BY14" t="b">
        <f t="shared" si="63"/>
        <v>0</v>
      </c>
      <c r="BZ14" t="b">
        <f t="shared" si="63"/>
        <v>0</v>
      </c>
      <c r="CA14" t="b">
        <f t="shared" si="63"/>
        <v>0</v>
      </c>
      <c r="CB14" t="b">
        <f t="shared" si="63"/>
        <v>0</v>
      </c>
      <c r="CC14" t="b">
        <f t="shared" si="63"/>
        <v>0</v>
      </c>
      <c r="CD14" t="b">
        <f t="shared" si="63"/>
        <v>0</v>
      </c>
      <c r="CE14" t="b">
        <f t="shared" si="63"/>
        <v>0</v>
      </c>
      <c r="CF14" t="b">
        <f t="shared" si="63"/>
        <v>0</v>
      </c>
      <c r="CG14" t="b">
        <f t="shared" si="63"/>
        <v>0</v>
      </c>
      <c r="CH14" t="b">
        <f t="shared" si="63"/>
        <v>0</v>
      </c>
      <c r="CI14" t="b">
        <f t="shared" si="63"/>
        <v>0</v>
      </c>
      <c r="CJ14" t="b">
        <f t="shared" si="63"/>
        <v>0</v>
      </c>
      <c r="CK14" t="b">
        <f t="shared" si="63"/>
        <v>0</v>
      </c>
      <c r="CL14" t="b">
        <f t="shared" si="63"/>
        <v>0</v>
      </c>
      <c r="CM14" t="b">
        <f t="shared" si="63"/>
        <v>0</v>
      </c>
      <c r="CN14" t="b">
        <f t="shared" si="63"/>
        <v>0</v>
      </c>
      <c r="CO14" t="b">
        <f t="shared" si="63"/>
        <v>0</v>
      </c>
      <c r="CP14" t="b">
        <f t="shared" si="63"/>
        <v>0</v>
      </c>
      <c r="CQ14" t="b">
        <f t="shared" si="63"/>
        <v>0</v>
      </c>
      <c r="CR14" t="b">
        <f t="shared" si="63"/>
        <v>0</v>
      </c>
      <c r="CS14" t="b">
        <f t="shared" si="63"/>
        <v>0</v>
      </c>
      <c r="CT14" t="b">
        <f t="shared" si="63"/>
        <v>0</v>
      </c>
      <c r="CU14" t="b">
        <f t="shared" si="63"/>
        <v>0</v>
      </c>
      <c r="CV14" t="b">
        <f t="shared" si="63"/>
        <v>0</v>
      </c>
    </row>
    <row r="15" spans="1:100" ht="19" x14ac:dyDescent="0.25">
      <c r="B15" s="189" t="s">
        <v>407</v>
      </c>
      <c r="C15" s="189"/>
      <c r="D15" s="189"/>
      <c r="E15" s="189"/>
      <c r="F15" s="189"/>
      <c r="G15" s="189"/>
      <c r="H15" s="189"/>
      <c r="I15" s="189"/>
      <c r="J15" s="189"/>
      <c r="L15" s="69" t="str">
        <f>IF(COUNTIF(E18:AM18,"x")&gt;0,"Yes, there are intervention(s) that have not been fully defined. This will cause an error when uploading.", "No, all interventions have been fully defined.")</f>
        <v>No, all interventions have been fully defined.</v>
      </c>
      <c r="M15" s="68"/>
      <c r="N15" s="68"/>
      <c r="O15" s="68"/>
      <c r="P15" s="68"/>
      <c r="Q15" s="68"/>
      <c r="R15" s="68"/>
      <c r="S15" s="68"/>
      <c r="U15" s="4"/>
      <c r="BN15"/>
      <c r="BO15"/>
      <c r="BP15"/>
      <c r="BQ15"/>
      <c r="BR15"/>
      <c r="BS15"/>
      <c r="BT15"/>
      <c r="BU15"/>
      <c r="BV15" t="b">
        <f t="shared" ref="BV15:CV15" si="64">AND(M$17&gt;0,ISNUMBER(SEARCH("ASP:",M$4)))</f>
        <v>0</v>
      </c>
      <c r="BW15" t="b">
        <f t="shared" si="64"/>
        <v>0</v>
      </c>
      <c r="BX15" t="b">
        <f t="shared" si="64"/>
        <v>0</v>
      </c>
      <c r="BY15" t="b">
        <f t="shared" si="64"/>
        <v>0</v>
      </c>
      <c r="BZ15" t="b">
        <f t="shared" si="64"/>
        <v>0</v>
      </c>
      <c r="CA15" t="b">
        <f t="shared" si="64"/>
        <v>0</v>
      </c>
      <c r="CB15" t="b">
        <f t="shared" si="64"/>
        <v>0</v>
      </c>
      <c r="CC15" t="b">
        <f t="shared" si="64"/>
        <v>0</v>
      </c>
      <c r="CD15" t="b">
        <f t="shared" si="64"/>
        <v>0</v>
      </c>
      <c r="CE15" t="b">
        <f t="shared" si="64"/>
        <v>0</v>
      </c>
      <c r="CF15" t="b">
        <f t="shared" si="64"/>
        <v>0</v>
      </c>
      <c r="CG15" t="b">
        <f t="shared" si="64"/>
        <v>0</v>
      </c>
      <c r="CH15" t="b">
        <f t="shared" si="64"/>
        <v>0</v>
      </c>
      <c r="CI15" t="b">
        <f t="shared" si="64"/>
        <v>0</v>
      </c>
      <c r="CJ15" t="b">
        <f t="shared" si="64"/>
        <v>0</v>
      </c>
      <c r="CK15" t="b">
        <f t="shared" si="64"/>
        <v>0</v>
      </c>
      <c r="CL15" t="b">
        <f t="shared" si="64"/>
        <v>0</v>
      </c>
      <c r="CM15" t="b">
        <f t="shared" si="64"/>
        <v>0</v>
      </c>
      <c r="CN15" t="b">
        <f t="shared" si="64"/>
        <v>0</v>
      </c>
      <c r="CO15" t="b">
        <f t="shared" si="64"/>
        <v>0</v>
      </c>
      <c r="CP15" t="b">
        <f t="shared" si="64"/>
        <v>0</v>
      </c>
      <c r="CQ15" t="b">
        <f t="shared" si="64"/>
        <v>0</v>
      </c>
      <c r="CR15" t="b">
        <f t="shared" si="64"/>
        <v>0</v>
      </c>
      <c r="CS15" t="b">
        <f t="shared" si="64"/>
        <v>0</v>
      </c>
      <c r="CT15" t="b">
        <f t="shared" si="64"/>
        <v>0</v>
      </c>
      <c r="CU15" t="b">
        <f t="shared" si="64"/>
        <v>0</v>
      </c>
      <c r="CV15" t="b">
        <f t="shared" si="64"/>
        <v>0</v>
      </c>
    </row>
    <row r="16" spans="1:100" ht="19" x14ac:dyDescent="0.25">
      <c r="B16" s="4"/>
      <c r="L16" s="65"/>
      <c r="T16" s="4"/>
      <c r="U16" s="4"/>
      <c r="BN16"/>
    </row>
    <row r="17" spans="2:66" ht="19" x14ac:dyDescent="0.25">
      <c r="B17" s="188" t="s">
        <v>406</v>
      </c>
      <c r="C17" s="188"/>
      <c r="D17" s="188"/>
      <c r="E17" s="70">
        <v>1</v>
      </c>
      <c r="F17" s="70">
        <v>2</v>
      </c>
      <c r="G17" s="70">
        <v>3</v>
      </c>
      <c r="H17" s="70">
        <v>4</v>
      </c>
      <c r="I17" s="70">
        <v>5</v>
      </c>
      <c r="J17" s="70">
        <v>6</v>
      </c>
      <c r="K17" s="70">
        <v>7</v>
      </c>
      <c r="L17" s="70">
        <v>8</v>
      </c>
      <c r="M17" s="70">
        <v>9</v>
      </c>
      <c r="N17" s="70">
        <v>10</v>
      </c>
      <c r="O17" s="70">
        <v>11</v>
      </c>
      <c r="P17" s="70">
        <v>12</v>
      </c>
      <c r="Q17" s="70">
        <v>13</v>
      </c>
      <c r="R17" s="70">
        <v>14</v>
      </c>
      <c r="S17" s="70">
        <v>15</v>
      </c>
      <c r="T17" s="70">
        <v>16</v>
      </c>
      <c r="U17" s="70">
        <v>17</v>
      </c>
      <c r="V17" s="70">
        <v>18</v>
      </c>
      <c r="W17" s="70">
        <v>19</v>
      </c>
      <c r="X17" s="70">
        <v>20</v>
      </c>
      <c r="Y17" s="70">
        <v>21</v>
      </c>
      <c r="Z17" s="70">
        <v>22</v>
      </c>
      <c r="AA17" s="70">
        <v>23</v>
      </c>
      <c r="AB17" s="70">
        <v>24</v>
      </c>
      <c r="AC17" s="70">
        <v>25</v>
      </c>
      <c r="AD17" s="70">
        <v>26</v>
      </c>
      <c r="AE17" s="70">
        <v>27</v>
      </c>
      <c r="AF17" s="70">
        <v>28</v>
      </c>
      <c r="AG17" s="70">
        <v>29</v>
      </c>
      <c r="AH17" s="70">
        <v>30</v>
      </c>
      <c r="AI17" s="70">
        <v>31</v>
      </c>
      <c r="AJ17" s="70">
        <v>32</v>
      </c>
      <c r="AK17" s="70">
        <v>33</v>
      </c>
      <c r="AL17" s="70">
        <v>34</v>
      </c>
      <c r="AM17" s="70">
        <v>35</v>
      </c>
      <c r="BN17"/>
    </row>
    <row r="18" spans="2:66" ht="19" x14ac:dyDescent="0.25">
      <c r="B18" s="188"/>
      <c r="C18" s="188"/>
      <c r="D18" s="188"/>
      <c r="E18" s="71" t="str">
        <f>IF(AND('Budget Template'!D28&gt;0,OR('Budget Template'!D4="",'Budget Template'!D5="")),"X","")</f>
        <v/>
      </c>
      <c r="F18" s="71" t="str">
        <f t="shared" ref="F18:X18" si="65">IF(OR(F78="x",F79="x"),"X","")</f>
        <v/>
      </c>
      <c r="G18" s="71" t="str">
        <f t="shared" si="65"/>
        <v/>
      </c>
      <c r="H18" s="71" t="str">
        <f t="shared" si="65"/>
        <v/>
      </c>
      <c r="I18" s="71" t="str">
        <f t="shared" si="65"/>
        <v/>
      </c>
      <c r="J18" s="71" t="str">
        <f t="shared" si="65"/>
        <v/>
      </c>
      <c r="K18" s="71" t="str">
        <f t="shared" si="65"/>
        <v/>
      </c>
      <c r="L18" s="71" t="str">
        <f t="shared" si="65"/>
        <v/>
      </c>
      <c r="M18" s="71" t="str">
        <f t="shared" si="65"/>
        <v/>
      </c>
      <c r="N18" s="71" t="str">
        <f t="shared" si="65"/>
        <v/>
      </c>
      <c r="O18" s="71" t="str">
        <f t="shared" si="65"/>
        <v/>
      </c>
      <c r="P18" s="71" t="str">
        <f t="shared" si="65"/>
        <v/>
      </c>
      <c r="Q18" s="71" t="str">
        <f t="shared" si="65"/>
        <v/>
      </c>
      <c r="R18" s="71" t="str">
        <f t="shared" si="65"/>
        <v/>
      </c>
      <c r="S18" s="71" t="str">
        <f t="shared" si="65"/>
        <v/>
      </c>
      <c r="T18" s="71" t="str">
        <f t="shared" si="65"/>
        <v/>
      </c>
      <c r="U18" s="71" t="str">
        <f t="shared" si="65"/>
        <v/>
      </c>
      <c r="V18" s="71" t="str">
        <f t="shared" si="65"/>
        <v/>
      </c>
      <c r="W18" s="71" t="str">
        <f t="shared" si="65"/>
        <v/>
      </c>
      <c r="X18" s="71" t="str">
        <f t="shared" si="65"/>
        <v/>
      </c>
      <c r="Y18" s="71" t="str">
        <f t="shared" ref="Y18:AM18" si="66">IF(OR(Y78="x",Y79="x"),"X","")</f>
        <v/>
      </c>
      <c r="Z18" s="71" t="str">
        <f t="shared" si="66"/>
        <v/>
      </c>
      <c r="AA18" s="71" t="str">
        <f t="shared" si="66"/>
        <v/>
      </c>
      <c r="AB18" s="71" t="str">
        <f t="shared" si="66"/>
        <v/>
      </c>
      <c r="AC18" s="71" t="str">
        <f t="shared" si="66"/>
        <v/>
      </c>
      <c r="AD18" s="71" t="str">
        <f t="shared" si="66"/>
        <v/>
      </c>
      <c r="AE18" s="71" t="str">
        <f t="shared" si="66"/>
        <v/>
      </c>
      <c r="AF18" s="71" t="str">
        <f t="shared" si="66"/>
        <v/>
      </c>
      <c r="AG18" s="71" t="str">
        <f t="shared" si="66"/>
        <v/>
      </c>
      <c r="AH18" s="71" t="str">
        <f t="shared" si="66"/>
        <v/>
      </c>
      <c r="AI18" s="71" t="str">
        <f t="shared" si="66"/>
        <v/>
      </c>
      <c r="AJ18" s="71" t="str">
        <f t="shared" si="66"/>
        <v/>
      </c>
      <c r="AK18" s="71" t="str">
        <f t="shared" si="66"/>
        <v/>
      </c>
      <c r="AL18" s="71" t="str">
        <f t="shared" si="66"/>
        <v/>
      </c>
      <c r="AM18" s="71" t="str">
        <f t="shared" si="66"/>
        <v/>
      </c>
      <c r="BN18"/>
    </row>
    <row r="19" spans="2:66" ht="19" x14ac:dyDescent="0.25">
      <c r="B19" s="4"/>
      <c r="T19" s="4"/>
      <c r="U19" s="4"/>
      <c r="BN19"/>
    </row>
    <row r="20" spans="2:66" ht="19" x14ac:dyDescent="0.25">
      <c r="B20" s="4" t="s">
        <v>396</v>
      </c>
      <c r="L20" s="69" t="str">
        <f>IF(COUNTIF(E23:AM23,"X")&gt;0,"Yes, very unlikely combinations have been selected. This will produce a warning when uploading.", "No, there are not any very unlikely combinations that have been selected.")</f>
        <v>No, there are not any very unlikely combinations that have been selected.</v>
      </c>
      <c r="M20" s="68"/>
      <c r="N20" s="68"/>
      <c r="O20" s="68"/>
      <c r="P20" s="68"/>
      <c r="Q20" s="68"/>
      <c r="R20" s="68"/>
      <c r="S20" s="68"/>
      <c r="U20" s="4"/>
      <c r="BN20"/>
    </row>
    <row r="21" spans="2:66" ht="19" x14ac:dyDescent="0.25">
      <c r="B21" s="4"/>
      <c r="T21" s="4"/>
      <c r="U21" s="4"/>
      <c r="BN21"/>
    </row>
    <row r="22" spans="2:66" ht="19" x14ac:dyDescent="0.25">
      <c r="B22" s="188" t="s">
        <v>397</v>
      </c>
      <c r="C22" s="188"/>
      <c r="D22" s="188"/>
      <c r="E22" s="70">
        <v>1</v>
      </c>
      <c r="F22" s="70">
        <v>2</v>
      </c>
      <c r="G22" s="70">
        <v>3</v>
      </c>
      <c r="H22" s="70">
        <v>4</v>
      </c>
      <c r="I22" s="70">
        <v>5</v>
      </c>
      <c r="J22" s="70">
        <v>6</v>
      </c>
      <c r="K22" s="70">
        <v>7</v>
      </c>
      <c r="L22" s="70">
        <v>8</v>
      </c>
      <c r="M22" s="70">
        <v>9</v>
      </c>
      <c r="N22" s="70">
        <v>10</v>
      </c>
      <c r="O22" s="70">
        <v>11</v>
      </c>
      <c r="P22" s="70">
        <v>12</v>
      </c>
      <c r="Q22" s="70">
        <v>13</v>
      </c>
      <c r="R22" s="70">
        <v>14</v>
      </c>
      <c r="S22" s="70">
        <v>15</v>
      </c>
      <c r="T22" s="70">
        <v>16</v>
      </c>
      <c r="U22" s="70">
        <v>17</v>
      </c>
      <c r="V22" s="70">
        <v>18</v>
      </c>
      <c r="W22" s="70">
        <v>19</v>
      </c>
      <c r="X22" s="70">
        <v>20</v>
      </c>
      <c r="Y22" s="70">
        <v>21</v>
      </c>
      <c r="Z22" s="70">
        <v>22</v>
      </c>
      <c r="AA22" s="70">
        <v>23</v>
      </c>
      <c r="AB22" s="70">
        <v>24</v>
      </c>
      <c r="AC22" s="70">
        <v>25</v>
      </c>
      <c r="AD22" s="70">
        <v>26</v>
      </c>
      <c r="AE22" s="70">
        <v>27</v>
      </c>
      <c r="AF22" s="70">
        <v>28</v>
      </c>
      <c r="AG22" s="70">
        <v>29</v>
      </c>
      <c r="AH22" s="70">
        <v>30</v>
      </c>
      <c r="AI22" s="70">
        <v>31</v>
      </c>
      <c r="AJ22" s="70">
        <v>32</v>
      </c>
      <c r="AK22" s="70">
        <v>33</v>
      </c>
      <c r="AL22" s="70">
        <v>34</v>
      </c>
      <c r="AM22" s="70">
        <v>35</v>
      </c>
      <c r="AN22" s="117"/>
      <c r="AO22" s="117"/>
      <c r="BN22"/>
    </row>
    <row r="23" spans="2:66" ht="19" x14ac:dyDescent="0.25">
      <c r="B23" s="188"/>
      <c r="C23" s="188"/>
      <c r="D23" s="188"/>
      <c r="E23" s="71"/>
      <c r="F23" s="71" t="str">
        <f t="shared" ref="F23:X23" si="67">IF(F76&lt;&gt;0,"X","")</f>
        <v/>
      </c>
      <c r="G23" s="71" t="str">
        <f t="shared" si="67"/>
        <v/>
      </c>
      <c r="H23" s="71" t="str">
        <f t="shared" si="67"/>
        <v/>
      </c>
      <c r="I23" s="71" t="str">
        <f t="shared" si="67"/>
        <v/>
      </c>
      <c r="J23" s="71" t="str">
        <f t="shared" si="67"/>
        <v/>
      </c>
      <c r="K23" s="71" t="str">
        <f t="shared" si="67"/>
        <v/>
      </c>
      <c r="L23" s="71" t="str">
        <f t="shared" si="67"/>
        <v/>
      </c>
      <c r="M23" s="71" t="str">
        <f t="shared" si="67"/>
        <v/>
      </c>
      <c r="N23" s="71" t="str">
        <f t="shared" si="67"/>
        <v/>
      </c>
      <c r="O23" s="71" t="str">
        <f t="shared" si="67"/>
        <v/>
      </c>
      <c r="P23" s="71" t="str">
        <f t="shared" si="67"/>
        <v/>
      </c>
      <c r="Q23" s="71" t="str">
        <f t="shared" si="67"/>
        <v/>
      </c>
      <c r="R23" s="71" t="str">
        <f t="shared" si="67"/>
        <v/>
      </c>
      <c r="S23" s="71" t="str">
        <f t="shared" si="67"/>
        <v/>
      </c>
      <c r="T23" s="71" t="str">
        <f t="shared" si="67"/>
        <v/>
      </c>
      <c r="U23" s="71" t="str">
        <f t="shared" si="67"/>
        <v/>
      </c>
      <c r="V23" s="71" t="str">
        <f t="shared" si="67"/>
        <v/>
      </c>
      <c r="W23" s="71" t="str">
        <f t="shared" si="67"/>
        <v/>
      </c>
      <c r="X23" s="71" t="str">
        <f t="shared" si="67"/>
        <v/>
      </c>
      <c r="Y23" s="71" t="str">
        <f t="shared" ref="Y23:AM23" si="68">IF(Y76&lt;&gt;0,"X","")</f>
        <v/>
      </c>
      <c r="Z23" s="71" t="str">
        <f t="shared" si="68"/>
        <v/>
      </c>
      <c r="AA23" s="71" t="str">
        <f t="shared" si="68"/>
        <v/>
      </c>
      <c r="AB23" s="71" t="str">
        <f t="shared" si="68"/>
        <v/>
      </c>
      <c r="AC23" s="71" t="str">
        <f t="shared" si="68"/>
        <v/>
      </c>
      <c r="AD23" s="71" t="str">
        <f t="shared" si="68"/>
        <v/>
      </c>
      <c r="AE23" s="71" t="str">
        <f t="shared" si="68"/>
        <v/>
      </c>
      <c r="AF23" s="71" t="str">
        <f t="shared" si="68"/>
        <v/>
      </c>
      <c r="AG23" s="71" t="str">
        <f t="shared" si="68"/>
        <v/>
      </c>
      <c r="AH23" s="71" t="str">
        <f t="shared" si="68"/>
        <v/>
      </c>
      <c r="AI23" s="71" t="str">
        <f t="shared" si="68"/>
        <v/>
      </c>
      <c r="AJ23" s="71" t="str">
        <f t="shared" si="68"/>
        <v/>
      </c>
      <c r="AK23" s="71" t="str">
        <f t="shared" si="68"/>
        <v/>
      </c>
      <c r="AL23" s="71" t="str">
        <f t="shared" si="68"/>
        <v/>
      </c>
      <c r="AM23" s="71" t="str">
        <f t="shared" si="68"/>
        <v/>
      </c>
      <c r="AN23" s="118"/>
      <c r="AO23" s="118"/>
      <c r="BN23"/>
    </row>
    <row r="24" spans="2:66" ht="19" x14ac:dyDescent="0.25">
      <c r="B24" s="130"/>
      <c r="C24" s="130"/>
      <c r="D24" s="130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BN24"/>
    </row>
    <row r="25" spans="2:66" ht="19" x14ac:dyDescent="0.25">
      <c r="B25" s="4" t="s">
        <v>510</v>
      </c>
      <c r="L25" s="143" t="str">
        <f>IF((SUM(E28:AM29)&gt;0),"Yes, very unlikely combinations have been selected. This will produce a warning when uploading.", "No, there are not any unlikely combinations that have been selected.")</f>
        <v>No, there are not any unlikely combinations that have been selected.</v>
      </c>
      <c r="M25" s="68"/>
      <c r="N25" s="68"/>
      <c r="O25" s="68"/>
      <c r="P25" s="68"/>
      <c r="Q25" s="68"/>
      <c r="R25" s="6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BN25"/>
    </row>
    <row r="26" spans="2:66" ht="19" x14ac:dyDescent="0.25">
      <c r="B26" s="4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BN26"/>
    </row>
    <row r="27" spans="2:66" ht="19" x14ac:dyDescent="0.25">
      <c r="B27" s="193" t="s">
        <v>511</v>
      </c>
      <c r="C27" s="194"/>
      <c r="D27" s="144"/>
      <c r="E27" s="70">
        <v>1</v>
      </c>
      <c r="F27" s="70">
        <v>2</v>
      </c>
      <c r="G27" s="70">
        <v>3</v>
      </c>
      <c r="H27" s="70">
        <v>4</v>
      </c>
      <c r="I27" s="70">
        <v>5</v>
      </c>
      <c r="J27" s="70">
        <v>6</v>
      </c>
      <c r="K27" s="70">
        <v>7</v>
      </c>
      <c r="L27" s="70">
        <v>8</v>
      </c>
      <c r="M27" s="70">
        <v>9</v>
      </c>
      <c r="N27" s="70">
        <v>10</v>
      </c>
      <c r="O27" s="70">
        <v>11</v>
      </c>
      <c r="P27" s="70">
        <v>12</v>
      </c>
      <c r="Q27" s="70">
        <v>13</v>
      </c>
      <c r="R27" s="70">
        <v>14</v>
      </c>
      <c r="S27" s="70">
        <v>15</v>
      </c>
      <c r="T27" s="70">
        <v>16</v>
      </c>
      <c r="U27" s="70">
        <v>17</v>
      </c>
      <c r="V27" s="70">
        <v>18</v>
      </c>
      <c r="W27" s="70">
        <v>19</v>
      </c>
      <c r="X27" s="70">
        <v>20</v>
      </c>
      <c r="Y27" s="70">
        <v>21</v>
      </c>
      <c r="Z27" s="70">
        <v>22</v>
      </c>
      <c r="AA27" s="70">
        <v>23</v>
      </c>
      <c r="AB27" s="70">
        <v>24</v>
      </c>
      <c r="AC27" s="70">
        <v>25</v>
      </c>
      <c r="AD27" s="70">
        <v>26</v>
      </c>
      <c r="AE27" s="70">
        <v>27</v>
      </c>
      <c r="AF27" s="70">
        <v>28</v>
      </c>
      <c r="AG27" s="70">
        <v>29</v>
      </c>
      <c r="AH27" s="70">
        <v>30</v>
      </c>
      <c r="AI27" s="70">
        <v>31</v>
      </c>
      <c r="AJ27" s="70">
        <v>32</v>
      </c>
      <c r="AK27" s="70">
        <v>33</v>
      </c>
      <c r="AL27" s="70">
        <v>34</v>
      </c>
      <c r="AM27" s="70">
        <v>35</v>
      </c>
      <c r="AN27" s="118"/>
      <c r="AO27" s="118"/>
      <c r="BN27"/>
    </row>
    <row r="28" spans="2:66" ht="19" x14ac:dyDescent="0.25">
      <c r="B28" s="195"/>
      <c r="C28" s="196"/>
      <c r="D28" s="145" t="s">
        <v>508</v>
      </c>
      <c r="E28" s="147">
        <f>COUNTIF('Budget Template'!AR3:AR22,"true")</f>
        <v>0</v>
      </c>
      <c r="F28" s="147">
        <f>COUNTIF('Budget Template'!AS3:AS22,"true")</f>
        <v>0</v>
      </c>
      <c r="G28" s="147">
        <f>COUNTIF('Budget Template'!AT3:AT22,"true")</f>
        <v>0</v>
      </c>
      <c r="H28" s="147">
        <f>COUNTIF('Budget Template'!AU3:AU22,"true")</f>
        <v>0</v>
      </c>
      <c r="I28" s="147">
        <f>COUNTIF('Budget Template'!AV3:AV22,"true")</f>
        <v>0</v>
      </c>
      <c r="J28" s="147">
        <f>COUNTIF('Budget Template'!AW3:AW22,"true")</f>
        <v>0</v>
      </c>
      <c r="K28" s="147">
        <f>COUNTIF('Budget Template'!AX3:AX22,"true")</f>
        <v>0</v>
      </c>
      <c r="L28" s="147">
        <f>COUNTIF('Budget Template'!AY3:AY22,"true")</f>
        <v>0</v>
      </c>
      <c r="M28" s="147">
        <f>COUNTIF('Budget Template'!AZ3:AZ22,"true")</f>
        <v>0</v>
      </c>
      <c r="N28" s="147">
        <f>COUNTIF('Budget Template'!BA3:BA22,"true")</f>
        <v>0</v>
      </c>
      <c r="O28" s="147">
        <f>COUNTIF('Budget Template'!BB3:BB22,"true")</f>
        <v>0</v>
      </c>
      <c r="P28" s="147">
        <f>COUNTIF('Budget Template'!BC3:BC22,"true")</f>
        <v>0</v>
      </c>
      <c r="Q28" s="147">
        <f>COUNTIF('Budget Template'!BD3:BD22,"true")</f>
        <v>0</v>
      </c>
      <c r="R28" s="147">
        <f>COUNTIF('Budget Template'!BE3:BE22,"true")</f>
        <v>0</v>
      </c>
      <c r="S28" s="147">
        <f>COUNTIF('Budget Template'!BF3:BF22,"true")</f>
        <v>0</v>
      </c>
      <c r="T28" s="147">
        <f>COUNTIF('Budget Template'!BG3:BG22,"true")</f>
        <v>0</v>
      </c>
      <c r="U28" s="147">
        <f>COUNTIF('Budget Template'!BH3:BH22,"true")</f>
        <v>0</v>
      </c>
      <c r="V28" s="147">
        <f>COUNTIF('Budget Template'!BI3:BI22,"true")</f>
        <v>0</v>
      </c>
      <c r="W28" s="147">
        <f>COUNTIF('Budget Template'!BJ3:BJ22,"true")</f>
        <v>0</v>
      </c>
      <c r="X28" s="147">
        <f>COUNTIF('Budget Template'!BK3:BK22,"true")</f>
        <v>0</v>
      </c>
      <c r="Y28" s="147">
        <f>COUNTIF('Budget Template'!BL3:BL22,"true")</f>
        <v>0</v>
      </c>
      <c r="Z28" s="147">
        <f>COUNTIF('Budget Template'!BM3:BM22,"true")</f>
        <v>0</v>
      </c>
      <c r="AA28" s="147">
        <f>COUNTIF('Budget Template'!BN3:BN22,"true")</f>
        <v>0</v>
      </c>
      <c r="AB28" s="147">
        <f>COUNTIF('Budget Template'!BO3:BO22,"true")</f>
        <v>0</v>
      </c>
      <c r="AC28" s="147">
        <f>COUNTIF('Budget Template'!BP3:BP22,"true")</f>
        <v>0</v>
      </c>
      <c r="AD28" s="147">
        <f>COUNTIF('Budget Template'!BQ3:BQ22,"true")</f>
        <v>0</v>
      </c>
      <c r="AE28" s="147">
        <f>COUNTIF('Budget Template'!BR3:BR22,"true")</f>
        <v>0</v>
      </c>
      <c r="AF28" s="147">
        <f>COUNTIF('Budget Template'!BS3:BS22,"true")</f>
        <v>0</v>
      </c>
      <c r="AG28" s="147">
        <f>COUNTIF('Budget Template'!BT3:BT22,"true")</f>
        <v>0</v>
      </c>
      <c r="AH28" s="147">
        <f>COUNTIF('Budget Template'!BU3:BU22,"true")</f>
        <v>0</v>
      </c>
      <c r="AI28" s="147">
        <f>COUNTIF('Budget Template'!BV3:BV22,"true")</f>
        <v>0</v>
      </c>
      <c r="AJ28" s="147">
        <f>COUNTIF('Budget Template'!BW3:BW22,"true")</f>
        <v>0</v>
      </c>
      <c r="AK28" s="147">
        <f>COUNTIF('Budget Template'!BX3:BX22,"true")</f>
        <v>0</v>
      </c>
      <c r="AL28" s="147">
        <f>COUNTIF('Budget Template'!BY3:BY22,"true")</f>
        <v>0</v>
      </c>
      <c r="AM28" s="147">
        <f>COUNTIF('Budget Template'!BZ3:BZ22,"true")</f>
        <v>0</v>
      </c>
      <c r="AN28" s="118"/>
      <c r="AO28" s="118"/>
      <c r="BN28"/>
    </row>
    <row r="29" spans="2:66" ht="19" x14ac:dyDescent="0.25">
      <c r="B29" s="197"/>
      <c r="C29" s="198"/>
      <c r="D29" s="146" t="s">
        <v>509</v>
      </c>
      <c r="E29" s="147">
        <f>COUNTIF('Budget Template'!AR27:AR199,"true")</f>
        <v>0</v>
      </c>
      <c r="F29" s="147">
        <f>COUNTIF('Budget Template'!AS27:AS199,"true")</f>
        <v>0</v>
      </c>
      <c r="G29" s="147">
        <f>COUNTIF('Budget Template'!AT27:AT199,"true")</f>
        <v>0</v>
      </c>
      <c r="H29" s="147">
        <f>COUNTIF('Budget Template'!AU27:AU199,"true")</f>
        <v>0</v>
      </c>
      <c r="I29" s="147">
        <f>COUNTIF('Budget Template'!AV27:AV199,"true")</f>
        <v>0</v>
      </c>
      <c r="J29" s="147">
        <f>COUNTIF('Budget Template'!AW27:AW199,"true")</f>
        <v>0</v>
      </c>
      <c r="K29" s="147">
        <f>COUNTIF('Budget Template'!AX27:AX199,"true")</f>
        <v>0</v>
      </c>
      <c r="L29" s="147">
        <f>COUNTIF('Budget Template'!AY27:AY199,"true")</f>
        <v>0</v>
      </c>
      <c r="M29" s="147">
        <f>COUNTIF('Budget Template'!AZ27:AZ199,"true")</f>
        <v>0</v>
      </c>
      <c r="N29" s="147">
        <f>COUNTIF('Budget Template'!BA27:BA199,"true")</f>
        <v>0</v>
      </c>
      <c r="O29" s="147">
        <f>COUNTIF('Budget Template'!BB27:BB199,"true")</f>
        <v>0</v>
      </c>
      <c r="P29" s="147">
        <f>COUNTIF('Budget Template'!BC27:BC199,"true")</f>
        <v>0</v>
      </c>
      <c r="Q29" s="147">
        <f>COUNTIF('Budget Template'!BD27:BD199,"true")</f>
        <v>0</v>
      </c>
      <c r="R29" s="147">
        <f>COUNTIF('Budget Template'!BE27:BE199,"true")</f>
        <v>0</v>
      </c>
      <c r="S29" s="147">
        <f>COUNTIF('Budget Template'!BF27:BF199,"true")</f>
        <v>0</v>
      </c>
      <c r="T29" s="147">
        <f>COUNTIF('Budget Template'!BG27:BG199,"true")</f>
        <v>0</v>
      </c>
      <c r="U29" s="147">
        <f>COUNTIF('Budget Template'!BH27:BH199,"true")</f>
        <v>0</v>
      </c>
      <c r="V29" s="147">
        <f>COUNTIF('Budget Template'!BI27:BI199,"true")</f>
        <v>0</v>
      </c>
      <c r="W29" s="147">
        <f>COUNTIF('Budget Template'!BJ27:BJ199,"true")</f>
        <v>0</v>
      </c>
      <c r="X29" s="147">
        <f>COUNTIF('Budget Template'!BK27:BK199,"true")</f>
        <v>0</v>
      </c>
      <c r="Y29" s="147">
        <f>COUNTIF('Budget Template'!BL27:BL199,"true")</f>
        <v>0</v>
      </c>
      <c r="Z29" s="147">
        <f>COUNTIF('Budget Template'!BM27:BM199,"true")</f>
        <v>0</v>
      </c>
      <c r="AA29" s="147">
        <f>COUNTIF('Budget Template'!BN27:BN199,"true")</f>
        <v>0</v>
      </c>
      <c r="AB29" s="147">
        <f>COUNTIF('Budget Template'!BO27:BO199,"true")</f>
        <v>0</v>
      </c>
      <c r="AC29" s="147">
        <f>COUNTIF('Budget Template'!BP27:BP199,"true")</f>
        <v>0</v>
      </c>
      <c r="AD29" s="147">
        <f>COUNTIF('Budget Template'!BQ27:BQ199,"true")</f>
        <v>0</v>
      </c>
      <c r="AE29" s="147">
        <f>COUNTIF('Budget Template'!BR27:BR199,"true")</f>
        <v>0</v>
      </c>
      <c r="AF29" s="147">
        <f>COUNTIF('Budget Template'!BS27:BS199,"true")</f>
        <v>0</v>
      </c>
      <c r="AG29" s="147">
        <f>COUNTIF('Budget Template'!BT27:BT199,"true")</f>
        <v>0</v>
      </c>
      <c r="AH29" s="147">
        <f>COUNTIF('Budget Template'!BU27:BU199,"true")</f>
        <v>0</v>
      </c>
      <c r="AI29" s="147">
        <f>COUNTIF('Budget Template'!BV27:BV199,"true")</f>
        <v>0</v>
      </c>
      <c r="AJ29" s="147">
        <f>COUNTIF('Budget Template'!BW27:BW199,"true")</f>
        <v>0</v>
      </c>
      <c r="AK29" s="147">
        <f>COUNTIF('Budget Template'!BX27:BX199,"true")</f>
        <v>0</v>
      </c>
      <c r="AL29" s="147">
        <f>COUNTIF('Budget Template'!BY27:BY199,"true")</f>
        <v>0</v>
      </c>
      <c r="AM29" s="147">
        <f>COUNTIF('Budget Template'!BZ27:BZ199,"true")</f>
        <v>0</v>
      </c>
      <c r="AN29" s="118"/>
      <c r="AO29" s="118"/>
      <c r="BN29"/>
    </row>
    <row r="30" spans="2:66" ht="19" customHeight="1" x14ac:dyDescent="0.25">
      <c r="B30" s="130"/>
      <c r="C30" s="130"/>
      <c r="D30" s="130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BN30"/>
    </row>
    <row r="31" spans="2:66" ht="19" x14ac:dyDescent="0.25">
      <c r="B31" s="4"/>
      <c r="J31" s="5"/>
      <c r="T31" s="4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BN31"/>
    </row>
    <row r="32" spans="2:66" ht="19" x14ac:dyDescent="0.25">
      <c r="B32" s="4"/>
      <c r="J32" s="5"/>
      <c r="T32" s="4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BN32"/>
    </row>
    <row r="33" spans="2:66" ht="19" x14ac:dyDescent="0.25">
      <c r="B33" s="4"/>
      <c r="J33" s="5"/>
      <c r="T33" s="4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BN33"/>
    </row>
    <row r="34" spans="2:66" ht="19" hidden="1" x14ac:dyDescent="0.25">
      <c r="B34" s="4"/>
      <c r="J34" s="5"/>
      <c r="T34" s="4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BN34"/>
    </row>
    <row r="35" spans="2:66" ht="19" hidden="1" x14ac:dyDescent="0.25">
      <c r="B35" s="4"/>
      <c r="J35" s="5"/>
      <c r="T35" s="4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BN35"/>
    </row>
    <row r="36" spans="2:66" ht="19" hidden="1" x14ac:dyDescent="0.25">
      <c r="B36" s="4"/>
      <c r="J36" s="5"/>
      <c r="T36" s="4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BN36"/>
    </row>
    <row r="37" spans="2:66" ht="19" hidden="1" x14ac:dyDescent="0.25">
      <c r="B37" s="4"/>
      <c r="K37" s="72"/>
      <c r="L37" s="20"/>
      <c r="T37" s="4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BN37"/>
    </row>
    <row r="38" spans="2:66" ht="19" hidden="1" x14ac:dyDescent="0.25">
      <c r="B38" s="4"/>
      <c r="L38" s="20"/>
      <c r="T38" s="4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BN38"/>
    </row>
    <row r="39" spans="2:66" ht="19" hidden="1" x14ac:dyDescent="0.25">
      <c r="B39" s="4"/>
      <c r="L39" s="20"/>
      <c r="T39" s="4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BN39"/>
    </row>
    <row r="40" spans="2:66" ht="23" hidden="1" x14ac:dyDescent="0.3">
      <c r="B40" s="4"/>
      <c r="N40" s="73"/>
      <c r="O40" s="74"/>
      <c r="T40" s="4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BN40"/>
    </row>
    <row r="41" spans="2:66" ht="19" hidden="1" x14ac:dyDescent="0.25">
      <c r="B41" s="4"/>
      <c r="E41" s="134"/>
      <c r="F41" s="133"/>
      <c r="T41" s="4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BN41"/>
    </row>
    <row r="42" spans="2:66" ht="19" hidden="1" x14ac:dyDescent="0.25">
      <c r="B42" s="4"/>
      <c r="E42" s="134"/>
      <c r="H42" s="74"/>
      <c r="T42" s="4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BN42"/>
    </row>
    <row r="43" spans="2:66" ht="19" hidden="1" x14ac:dyDescent="0.25">
      <c r="B43" s="4"/>
      <c r="E43" s="134"/>
      <c r="H43" s="74"/>
      <c r="T43" s="4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BN43"/>
    </row>
    <row r="44" spans="2:66" ht="19" hidden="1" x14ac:dyDescent="0.25">
      <c r="B44" s="4"/>
      <c r="E44" s="134"/>
      <c r="F44" s="131"/>
      <c r="H44" s="74"/>
      <c r="T44" s="4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BN44"/>
    </row>
    <row r="45" spans="2:66" ht="50" hidden="1" customHeight="1" x14ac:dyDescent="0.25">
      <c r="B45" s="4"/>
      <c r="E45" s="135"/>
      <c r="F45" s="131"/>
      <c r="H45" s="74"/>
      <c r="T45" s="4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BN45"/>
    </row>
    <row r="46" spans="2:66" ht="50" hidden="1" customHeight="1" x14ac:dyDescent="0.25">
      <c r="B46" s="130"/>
      <c r="C46" s="130"/>
      <c r="D46" s="130"/>
      <c r="E46" s="118"/>
      <c r="F46" s="118"/>
      <c r="G46" s="118"/>
      <c r="H46" s="118"/>
      <c r="I46" s="132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BN46"/>
    </row>
    <row r="47" spans="2:66" ht="50" hidden="1" customHeight="1" x14ac:dyDescent="0.25">
      <c r="B47" s="130"/>
      <c r="C47" s="130"/>
      <c r="D47" s="130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BN47" t="s">
        <v>501</v>
      </c>
    </row>
    <row r="48" spans="2:66" ht="50" hidden="1" customHeight="1" x14ac:dyDescent="0.25">
      <c r="B48" s="130"/>
      <c r="C48" s="130"/>
      <c r="D48" s="130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BN48" t="s">
        <v>502</v>
      </c>
    </row>
    <row r="49" spans="2:66" ht="50" hidden="1" customHeight="1" x14ac:dyDescent="0.25">
      <c r="B49" s="130"/>
      <c r="C49" s="130"/>
      <c r="D49" s="130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BN49" t="s">
        <v>503</v>
      </c>
    </row>
    <row r="50" spans="2:66" ht="50" hidden="1" customHeight="1" x14ac:dyDescent="0.25">
      <c r="B50" s="130"/>
      <c r="C50" s="130"/>
      <c r="D50" s="130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BN50" t="s">
        <v>504</v>
      </c>
    </row>
    <row r="51" spans="2:66" ht="50" hidden="1" customHeight="1" x14ac:dyDescent="0.25">
      <c r="B51" s="4"/>
      <c r="T51" s="4"/>
      <c r="U51" s="4"/>
      <c r="BN51" t="s">
        <v>505</v>
      </c>
    </row>
    <row r="52" spans="2:66" ht="50" hidden="1" customHeight="1" x14ac:dyDescent="0.25">
      <c r="B52" s="4" t="s">
        <v>419</v>
      </c>
      <c r="J52" s="5">
        <f>COUNTIF('Budget Template'!AM29:AM116,0)</f>
        <v>0</v>
      </c>
      <c r="K52" s="68" t="str">
        <f>IF(COUNTIF('Budget Template'!AM29:AM116,0)&gt;0,CONCATENATE("Yes, ", COUNTIF('Budget Template'!AM29:AM116,0)," row(s) have a zero-dollar budget. Assign a budget to all indicated subrecipient rows to avoid causing an error when uploading."), "No, every subrecipient has been assigned a non-zero budget.")</f>
        <v>No, every subrecipient has been assigned a non-zero budget.</v>
      </c>
      <c r="L52" s="68"/>
      <c r="M52" s="68"/>
      <c r="N52" s="68"/>
      <c r="O52" s="68"/>
      <c r="P52" s="68"/>
      <c r="Q52" s="68"/>
      <c r="R52" s="68"/>
      <c r="S52" s="68"/>
      <c r="U52" s="4"/>
      <c r="BN52" t="s">
        <v>506</v>
      </c>
    </row>
    <row r="53" spans="2:66" ht="50" hidden="1" customHeight="1" x14ac:dyDescent="0.25">
      <c r="B53" s="4"/>
      <c r="J53" s="5"/>
      <c r="T53" s="4"/>
      <c r="U53" s="4"/>
      <c r="BN53" t="s">
        <v>507</v>
      </c>
    </row>
    <row r="54" spans="2:66" ht="50" hidden="1" customHeight="1" x14ac:dyDescent="0.25">
      <c r="B54" s="68" t="s">
        <v>420</v>
      </c>
      <c r="C54" s="68"/>
      <c r="D54" s="68"/>
      <c r="E54" s="68"/>
      <c r="F54" s="68"/>
      <c r="J54" s="5">
        <f>COUNTIFS('Budget Template'!AM29:AM116,"&gt;0",'Budget Template'!C29:C116,"")</f>
        <v>0</v>
      </c>
      <c r="K54" s="4" t="str">
        <f>IF(J54&gt;0,CONCATENATE("Yes, ", J54, " row(s) with a budget are missing a DUNS number. Please add it in to avoid causing an error when uploading."),"No, every subrecipient row with a budget contains a DUNS number.")</f>
        <v>No, every subrecipient row with a budget contains a DUNS number.</v>
      </c>
      <c r="T54" s="4"/>
      <c r="U54" s="4"/>
      <c r="BN54"/>
    </row>
    <row r="55" spans="2:66" ht="50" hidden="1" customHeight="1" x14ac:dyDescent="0.25">
      <c r="C55" s="68" t="s">
        <v>398</v>
      </c>
      <c r="D55" s="68"/>
      <c r="E55" s="68"/>
      <c r="F55" s="68"/>
      <c r="J55" s="5">
        <f>COUNTIFS('Budget Template'!AM29:AM116,"&gt;0",'Budget Template'!B29:B116,"")</f>
        <v>0</v>
      </c>
      <c r="K55" s="4" t="str">
        <f>IF(J55&gt;0,CONCATENATE("Yes, ", J55, " row(s) with a budget are missing a subrecipient name. Please add it in to avoid causing an error when uploading."),"No, every subrecipient row with a budget contains a name.")</f>
        <v>No, every subrecipient row with a budget contains a name.</v>
      </c>
      <c r="T55" s="4"/>
      <c r="U55" s="4"/>
      <c r="BN55"/>
    </row>
    <row r="56" spans="2:66" ht="50" hidden="1" customHeight="1" x14ac:dyDescent="0.25">
      <c r="C56" s="4" t="s">
        <v>417</v>
      </c>
      <c r="J56" s="5">
        <f>COUNTIFS('Budget Template'!AM29:AM116,"&gt;0",'Budget Template'!C29:C116,"",'Budget Template'!B29:B116,"")</f>
        <v>0</v>
      </c>
      <c r="K56" s="4" t="str">
        <f>IF(J56&gt;0,CONCATENATE("Yes, ", J56, " row(s) with a budget are missing a subrecipient name and DUNS number. Please add it in to avoid causing an error when uploading."),"No, there are not any subrecipient rows with a budget that are missing both a name and a DUNS number.")</f>
        <v>No, there are not any subrecipient rows with a budget that are missing both a name and a DUNS number.</v>
      </c>
      <c r="T56" s="4"/>
      <c r="U56" s="4"/>
      <c r="BN56"/>
    </row>
    <row r="57" spans="2:66" ht="50" hidden="1" customHeight="1" x14ac:dyDescent="0.25">
      <c r="C57" s="4" t="s">
        <v>413</v>
      </c>
      <c r="J57" s="5">
        <f>COUNTIFS('Budget Template'!$AM$29:$AM$116,"&gt;0",'Budget Template'!$C$29:$C$116,"000000000")</f>
        <v>0</v>
      </c>
      <c r="K57" s="4" t="str">
        <f>IF(J57&gt;0,CONCATENATE("Yes, ", J57, " row(s) with a budget use 00000000 as a DUNS number. Please replace it with a valid DUNS number to avoid an error when uploading."),"No, every subrecipient row with a budget contains a DUNS number.")</f>
        <v>No, every subrecipient row with a budget contains a DUNS number.</v>
      </c>
      <c r="T57" s="4"/>
      <c r="U57" s="4"/>
      <c r="BN57"/>
    </row>
    <row r="58" spans="2:66" ht="50" hidden="1" customHeight="1" x14ac:dyDescent="0.25">
      <c r="K58" s="72" t="s">
        <v>410</v>
      </c>
      <c r="L58" s="20" t="s">
        <v>411</v>
      </c>
      <c r="T58" s="4"/>
      <c r="U58" s="4"/>
      <c r="BN58"/>
    </row>
    <row r="59" spans="2:66" ht="50" hidden="1" customHeight="1" x14ac:dyDescent="0.25">
      <c r="L59" s="20" t="s">
        <v>412</v>
      </c>
      <c r="T59" s="4"/>
      <c r="U59" s="4"/>
      <c r="BN59"/>
    </row>
    <row r="60" spans="2:66" ht="50" hidden="1" customHeight="1" x14ac:dyDescent="0.25">
      <c r="L60" s="20"/>
      <c r="T60" s="4"/>
      <c r="U60" s="4"/>
      <c r="BN60"/>
    </row>
    <row r="61" spans="2:66" ht="50" hidden="1" customHeight="1" x14ac:dyDescent="0.3">
      <c r="B61" s="68" t="s">
        <v>402</v>
      </c>
      <c r="K61" s="4" t="e">
        <f ca="1">IF(E64&gt;E65,CONCATENATE("Yes, there are ", E64-E65, " value(s) that must be deleted."),"No, there is no data that was entered outside of the specified subrecipient rows.")</f>
        <v>#REF!</v>
      </c>
      <c r="N61" s="73"/>
      <c r="O61" s="74"/>
      <c r="T61" s="4"/>
      <c r="U61" s="4"/>
      <c r="BN61"/>
    </row>
    <row r="62" spans="2:66" ht="50" hidden="1" customHeight="1" x14ac:dyDescent="0.25">
      <c r="C62" s="68" t="s">
        <v>403</v>
      </c>
      <c r="E62" s="4" t="e">
        <f>'Budget Template'!#REF!</f>
        <v>#REF!</v>
      </c>
      <c r="T62" s="4"/>
      <c r="U62" s="4"/>
      <c r="BN62"/>
    </row>
    <row r="63" spans="2:66" ht="50" hidden="1" customHeight="1" x14ac:dyDescent="0.25">
      <c r="C63" s="4" t="s">
        <v>405</v>
      </c>
      <c r="E63" s="4" t="e">
        <f>IF(E62&gt;0,ROW('Budget Template'!#REF!)+1+$E$62,ROW('Budget Template'!#REF!)+1)</f>
        <v>#REF!</v>
      </c>
      <c r="H63" s="74"/>
      <c r="T63" s="4"/>
      <c r="U63" s="4"/>
      <c r="BN63"/>
    </row>
    <row r="64" spans="2:66" ht="50" hidden="1" customHeight="1" x14ac:dyDescent="0.25">
      <c r="C64" s="4" t="s">
        <v>404</v>
      </c>
      <c r="E64" s="4" t="e">
        <f>IF(E62&gt;=0,(100-E62)*37,"N/A")</f>
        <v>#REF!</v>
      </c>
      <c r="H64" s="74"/>
      <c r="T64" s="4"/>
      <c r="U64" s="4"/>
      <c r="BN64"/>
    </row>
    <row r="65" spans="1:66" ht="50" hidden="1" customHeight="1" x14ac:dyDescent="0.25">
      <c r="C65" s="4" t="s">
        <v>415</v>
      </c>
      <c r="E65" s="4" t="e">
        <f ca="1">IF(E62=100,0,COUNTBLANK(INDIRECT("'Budget Template'!B" &amp;E63&amp;":AL"&amp;ROW('Budget Template'!#REF!)+100)))</f>
        <v>#REF!</v>
      </c>
      <c r="H65" s="74"/>
      <c r="T65" s="4"/>
      <c r="U65" s="4"/>
      <c r="BN65"/>
    </row>
    <row r="66" spans="1:66" ht="50" hidden="1" customHeight="1" x14ac:dyDescent="0.25">
      <c r="B66" s="4"/>
      <c r="C66" s="4" t="s">
        <v>416</v>
      </c>
      <c r="E66" s="74" t="e">
        <f ca="1">E64-E65</f>
        <v>#REF!</v>
      </c>
      <c r="H66" s="74"/>
      <c r="T66" s="4"/>
      <c r="U66" s="4"/>
      <c r="BN66"/>
    </row>
    <row r="67" spans="1:66" ht="50" hidden="1" customHeight="1" x14ac:dyDescent="0.25">
      <c r="B67" s="4"/>
      <c r="T67" s="4"/>
      <c r="U67" s="4"/>
      <c r="BN67"/>
    </row>
    <row r="68" spans="1:66" ht="50" hidden="1" customHeigh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4"/>
      <c r="BN68"/>
    </row>
    <row r="69" spans="1:66" ht="50" hidden="1" customHeight="1" x14ac:dyDescent="0.25">
      <c r="B69" s="28"/>
      <c r="C69" s="28"/>
      <c r="D69" s="28"/>
      <c r="E69" s="28"/>
      <c r="F69" s="86" t="s">
        <v>443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4"/>
      <c r="BN69"/>
    </row>
    <row r="70" spans="1:66" ht="50" hidden="1" customHeight="1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4"/>
      <c r="BN70"/>
    </row>
    <row r="71" spans="1:66" ht="50" hidden="1" customHeight="1" x14ac:dyDescent="0.25">
      <c r="B71" s="4"/>
      <c r="F71" s="75">
        <v>2</v>
      </c>
      <c r="G71" s="75">
        <v>3</v>
      </c>
      <c r="H71" s="75">
        <v>4</v>
      </c>
      <c r="I71" s="75">
        <v>5</v>
      </c>
      <c r="J71" s="75">
        <v>6</v>
      </c>
      <c r="K71" s="75">
        <v>7</v>
      </c>
      <c r="L71" s="75">
        <v>8</v>
      </c>
      <c r="M71" s="75">
        <v>9</v>
      </c>
      <c r="N71" s="75">
        <v>10</v>
      </c>
      <c r="O71" s="75">
        <v>11</v>
      </c>
      <c r="P71" s="75">
        <v>12</v>
      </c>
      <c r="Q71" s="75">
        <v>13</v>
      </c>
      <c r="R71" s="75">
        <v>14</v>
      </c>
      <c r="S71" s="75">
        <v>15</v>
      </c>
      <c r="T71" s="75">
        <v>16</v>
      </c>
      <c r="U71" s="75">
        <v>17</v>
      </c>
      <c r="V71" s="75">
        <v>18</v>
      </c>
      <c r="W71" s="75">
        <v>19</v>
      </c>
      <c r="X71" s="75">
        <v>20</v>
      </c>
      <c r="Y71" s="75">
        <v>21</v>
      </c>
      <c r="Z71" s="75">
        <v>22</v>
      </c>
      <c r="AA71" s="75">
        <v>23</v>
      </c>
      <c r="AB71" s="75">
        <v>24</v>
      </c>
      <c r="AC71" s="75">
        <v>25</v>
      </c>
      <c r="AD71" s="75">
        <v>26</v>
      </c>
      <c r="AE71" s="75">
        <v>27</v>
      </c>
      <c r="AF71" s="75">
        <v>28</v>
      </c>
      <c r="AG71" s="75">
        <v>29</v>
      </c>
      <c r="AH71" s="75">
        <v>30</v>
      </c>
      <c r="AI71" s="75">
        <v>31</v>
      </c>
      <c r="AJ71" s="75">
        <v>32</v>
      </c>
      <c r="AK71" s="75">
        <v>33</v>
      </c>
      <c r="AL71" s="75">
        <v>34</v>
      </c>
      <c r="AM71" s="75">
        <v>35</v>
      </c>
      <c r="AN71" s="75"/>
      <c r="AO71" s="75"/>
      <c r="AQ71" s="4"/>
      <c r="AR71" s="66"/>
      <c r="BI71" s="67"/>
      <c r="BJ71" s="26"/>
      <c r="BN71"/>
    </row>
    <row r="72" spans="1:66" s="76" customFormat="1" ht="50" hidden="1" customHeight="1" x14ac:dyDescent="0.25">
      <c r="A72" s="178"/>
      <c r="D72" s="76" t="s">
        <v>185</v>
      </c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R72" s="77"/>
      <c r="AS72" s="77" t="s">
        <v>165</v>
      </c>
      <c r="AT72" s="77" t="s">
        <v>166</v>
      </c>
      <c r="AU72" s="77" t="s">
        <v>167</v>
      </c>
      <c r="AV72" s="77" t="s">
        <v>168</v>
      </c>
      <c r="AW72" s="77" t="s">
        <v>169</v>
      </c>
      <c r="AX72" s="77" t="s">
        <v>170</v>
      </c>
      <c r="AY72" s="77" t="s">
        <v>171</v>
      </c>
      <c r="AZ72" s="77" t="s">
        <v>172</v>
      </c>
      <c r="BA72" s="77" t="s">
        <v>173</v>
      </c>
      <c r="BB72" s="77" t="s">
        <v>174</v>
      </c>
      <c r="BC72" s="77" t="s">
        <v>175</v>
      </c>
      <c r="BD72" s="77" t="s">
        <v>176</v>
      </c>
      <c r="BE72" s="77" t="s">
        <v>177</v>
      </c>
      <c r="BF72" s="77" t="s">
        <v>178</v>
      </c>
      <c r="BG72" s="77" t="s">
        <v>179</v>
      </c>
      <c r="BH72" s="77" t="s">
        <v>180</v>
      </c>
      <c r="BI72" s="77" t="s">
        <v>181</v>
      </c>
      <c r="BJ72" s="78" t="s">
        <v>182</v>
      </c>
      <c r="BK72" s="79" t="s">
        <v>183</v>
      </c>
      <c r="BL72" s="80" t="s">
        <v>184</v>
      </c>
      <c r="BN72"/>
    </row>
    <row r="73" spans="1:66" s="76" customFormat="1" ht="50" hidden="1" customHeight="1" x14ac:dyDescent="0.2">
      <c r="A73" s="178"/>
      <c r="D73" s="76" t="s">
        <v>186</v>
      </c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R73" s="88" t="str">
        <f>Lists!J2</f>
        <v>C&amp;T: HIV Clinical Services-SD</v>
      </c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2"/>
      <c r="BK73" s="79"/>
      <c r="BL73" s="80"/>
      <c r="BN73"/>
    </row>
    <row r="74" spans="1:66" s="76" customFormat="1" ht="50" hidden="1" customHeight="1" x14ac:dyDescent="0.2">
      <c r="A74" s="178"/>
      <c r="D74" s="76" t="s">
        <v>187</v>
      </c>
      <c r="F74" s="75" t="str">
        <f>IF(OR(AND('Budget Template'!E$4='Metadata and Error Checks'!$AR$89,'Budget Template'!E$5='Metadata and Error Checks'!$AS$89),AND('Budget Template'!E$4='Metadata and Error Checks'!$AR$89,'Budget Template'!E$5='Metadata and Error Checks'!$AT$89),AND('Budget Template'!E$4='Metadata and Error Checks'!$AR$89,'Budget Template'!E$5='Metadata and Error Checks'!$AU$89),AND('Budget Template'!E$4='Metadata and Error Checks'!$AR$89,'Budget Template'!E$5='Metadata and Error Checks'!$AV$89),AND('Budget Template'!E$4='Metadata and Error Checks'!$AR$89,'Budget Template'!E$5='Metadata and Error Checks'!$AW$89),AND('Budget Template'!E$4='Metadata and Error Checks'!$AR$89,'Budget Template'!E$5='Metadata and Error Checks'!$AX$89),AND('Budget Template'!E$4='Metadata and Error Checks'!$AR$89,'Budget Template'!E$5='Metadata and Error Checks'!$AY$89),AND('Budget Template'!E$4='Metadata and Error Checks'!$AR$89,'Budget Template'!E$5='Metadata and Error Checks'!$AZ$89),AND('Budget Template'!E$4='Metadata and Error Checks'!$AR$89,'Budget Template'!E$5='Metadata and Error Checks'!$BA$89),AND('Budget Template'!E$4='Metadata and Error Checks'!$AR$89,'Budget Template'!E$5='Metadata and Error Checks'!$BB$89),AND('Budget Template'!E$4='Metadata and Error Checks'!$AR$89,'Budget Template'!E$5='Metadata and Error Checks'!$BC$89),AND('Budget Template'!E$4='Metadata and Error Checks'!$AR$89,'Budget Template'!E$5='Metadata and Error Checks'!$BD$89),AND('Budget Template'!E$4='Metadata and Error Checks'!$AR$89,'Budget Template'!E$5='Metadata and Error Checks'!$BE$89),AND('Budget Template'!E$4='Metadata and Error Checks'!$AR$89,'Budget Template'!E$5='Metadata and Error Checks'!$BF$89),AND('Budget Template'!E$4='Metadata and Error Checks'!$AR$89,'Budget Template'!E$5='Metadata and Error Checks'!$BG$89),AND('Budget Template'!E$4='Metadata and Error Checks'!$AR$89,'Budget Template'!E$5='Metadata and Error Checks'!$BH$89),AND('Budget Template'!E$4='Metadata and Error Checks'!$AR$89,'Budget Template'!E$5='Metadata and Error Checks'!$BI$89),AND('Budget Template'!E$4='Metadata and Error Checks'!$AR$90,'Budget Template'!E$5='Metadata and Error Checks'!$AS$90),AND('Budget Template'!E$4='Metadata and Error Checks'!$AR$90,'Budget Template'!E$5='Metadata and Error Checks'!$AT$90),AND('Budget Template'!E$4='Metadata and Error Checks'!$AR$90,'Budget Template'!E$5='Metadata and Error Checks'!$AU$90),AND('Budget Template'!E$4='Metadata and Error Checks'!$AR$90,'Budget Template'!E$5='Metadata and Error Checks'!$AV$90),AND('Budget Template'!E$4='Metadata and Error Checks'!$AR$90,'Budget Template'!E$5='Metadata and Error Checks'!$AW$90),AND('Budget Template'!E$4='Metadata and Error Checks'!$AR$90,'Budget Template'!E$5='Metadata and Error Checks'!$AX$90),AND('Budget Template'!E$4='Metadata and Error Checks'!$AR$90,'Budget Template'!E$5='Metadata and Error Checks'!$AY$90),AND('Budget Template'!E$4='Metadata and Error Checks'!$AR$90,'Budget Template'!E$5='Metadata and Error Checks'!$AZ$90),AND('Budget Template'!E$4='Metadata and Error Checks'!$AR$90,'Budget Template'!E$5='Metadata and Error Checks'!$BA$90),AND('Budget Template'!E$4='Metadata and Error Checks'!$AR$90,'Budget Template'!E$5='Metadata and Error Checks'!$BB$90),AND('Budget Template'!E$4='Metadata and Error Checks'!$AR$90,'Budget Template'!E$5='Metadata and Error Checks'!$BC$90),AND('Budget Template'!E$4='Metadata and Error Checks'!$AR$90,'Budget Template'!E$5='Metadata and Error Checks'!$BD$90),AND('Budget Template'!E$4='Metadata and Error Checks'!$AR$90,'Budget Template'!E$5='Metadata and Error Checks'!$BE$90),AND('Budget Template'!E$4='Metadata and Error Checks'!$AR$90,'Budget Template'!E$5='Metadata and Error Checks'!$BF$90),AND('Budget Template'!E$4='Metadata and Error Checks'!$AR$90,'Budget Template'!E$5='Metadata and Error Checks'!$BG$90),AND('Budget Template'!E$4='Metadata and Error Checks'!$AR$90,'Budget Template'!E$5='Metadata and Error Checks'!$BH$90),AND('Budget Template'!E$4='Metadata and Error Checks'!$AR$90,'Budget Template'!E$5='Metadata and Error Checks'!$BI$90), AND('Budget Template'!E$4='Metadata and Error Checks'!$AR$93,'Budget Template'!E$5&lt;&gt;Lists!$G$72),AND('Budget Template'!E$4='Metadata and Error Checks'!$AR$94,'Budget Template'!E$5&lt;&gt;Lists!$G$72),AND('Budget Template'!E$4='Metadata and Error Checks'!$AR$89,'Budget Template'!E$5=Lists!$G$75),AND('Budget Template'!E$4='Metadata and Error Checks'!$AR$90,'Budget Template'!E$5=Lists!$G$75)),"X","")</f>
        <v/>
      </c>
      <c r="G74" s="75" t="str">
        <f>IF(OR(AND('Budget Template'!F$4='Metadata and Error Checks'!$AR$89,'Budget Template'!F$5='Metadata and Error Checks'!$AS$89),AND('Budget Template'!F$4='Metadata and Error Checks'!$AR$89,'Budget Template'!F$5='Metadata and Error Checks'!$AT$89),AND('Budget Template'!F$4='Metadata and Error Checks'!$AR$89,'Budget Template'!F$5='Metadata and Error Checks'!$AU$89),AND('Budget Template'!F$4='Metadata and Error Checks'!$AR$89,'Budget Template'!F$5='Metadata and Error Checks'!$AV$89),AND('Budget Template'!F$4='Metadata and Error Checks'!$AR$89,'Budget Template'!F$5='Metadata and Error Checks'!$AW$89),AND('Budget Template'!F$4='Metadata and Error Checks'!$AR$89,'Budget Template'!F$5='Metadata and Error Checks'!$AX$89),AND('Budget Template'!F$4='Metadata and Error Checks'!$AR$89,'Budget Template'!F$5='Metadata and Error Checks'!$AY$89),AND('Budget Template'!F$4='Metadata and Error Checks'!$AR$89,'Budget Template'!F$5='Metadata and Error Checks'!$AZ$89),AND('Budget Template'!F$4='Metadata and Error Checks'!$AR$89,'Budget Template'!F$5='Metadata and Error Checks'!$BA$89),AND('Budget Template'!F$4='Metadata and Error Checks'!$AR$89,'Budget Template'!F$5='Metadata and Error Checks'!$BB$89),AND('Budget Template'!F$4='Metadata and Error Checks'!$AR$89,'Budget Template'!F$5='Metadata and Error Checks'!$BC$89),AND('Budget Template'!F$4='Metadata and Error Checks'!$AR$89,'Budget Template'!F$5='Metadata and Error Checks'!$BD$89),AND('Budget Template'!F$4='Metadata and Error Checks'!$AR$89,'Budget Template'!F$5='Metadata and Error Checks'!$BE$89),AND('Budget Template'!F$4='Metadata and Error Checks'!$AR$89,'Budget Template'!F$5='Metadata and Error Checks'!$BF$89),AND('Budget Template'!F$4='Metadata and Error Checks'!$AR$89,'Budget Template'!F$5='Metadata and Error Checks'!$BG$89),AND('Budget Template'!F$4='Metadata and Error Checks'!$AR$89,'Budget Template'!F$5='Metadata and Error Checks'!$BH$89),AND('Budget Template'!F$4='Metadata and Error Checks'!$AR$89,'Budget Template'!F$5='Metadata and Error Checks'!$BI$89),AND('Budget Template'!F$4='Metadata and Error Checks'!$AR$90,'Budget Template'!F$5='Metadata and Error Checks'!$AS$90),AND('Budget Template'!F$4='Metadata and Error Checks'!$AR$90,'Budget Template'!F$5='Metadata and Error Checks'!$AT$90),AND('Budget Template'!F$4='Metadata and Error Checks'!$AR$90,'Budget Template'!F$5='Metadata and Error Checks'!$AU$90),AND('Budget Template'!F$4='Metadata and Error Checks'!$AR$90,'Budget Template'!F$5='Metadata and Error Checks'!$AV$90),AND('Budget Template'!F$4='Metadata and Error Checks'!$AR$90,'Budget Template'!F$5='Metadata and Error Checks'!$AW$90),AND('Budget Template'!F$4='Metadata and Error Checks'!$AR$90,'Budget Template'!F$5='Metadata and Error Checks'!$AX$90),AND('Budget Template'!F$4='Metadata and Error Checks'!$AR$90,'Budget Template'!F$5='Metadata and Error Checks'!$AY$90),AND('Budget Template'!F$4='Metadata and Error Checks'!$AR$90,'Budget Template'!F$5='Metadata and Error Checks'!$AZ$90),AND('Budget Template'!F$4='Metadata and Error Checks'!$AR$90,'Budget Template'!F$5='Metadata and Error Checks'!$BA$90),AND('Budget Template'!F$4='Metadata and Error Checks'!$AR$90,'Budget Template'!F$5='Metadata and Error Checks'!$BB$90),AND('Budget Template'!F$4='Metadata and Error Checks'!$AR$90,'Budget Template'!F$5='Metadata and Error Checks'!$BC$90),AND('Budget Template'!F$4='Metadata and Error Checks'!$AR$90,'Budget Template'!F$5='Metadata and Error Checks'!$BD$90),AND('Budget Template'!F$4='Metadata and Error Checks'!$AR$90,'Budget Template'!F$5='Metadata and Error Checks'!$BE$90),AND('Budget Template'!F$4='Metadata and Error Checks'!$AR$90,'Budget Template'!F$5='Metadata and Error Checks'!$BF$90),AND('Budget Template'!F$4='Metadata and Error Checks'!$AR$90,'Budget Template'!F$5='Metadata and Error Checks'!$BG$90),AND('Budget Template'!F$4='Metadata and Error Checks'!$AR$90,'Budget Template'!F$5='Metadata and Error Checks'!$BH$90),AND('Budget Template'!F$4='Metadata and Error Checks'!$AR$90,'Budget Template'!F$5='Metadata and Error Checks'!$BI$90), AND('Budget Template'!F$4='Metadata and Error Checks'!$AR$93,'Budget Template'!F$5&lt;&gt;Lists!$G$72),AND('Budget Template'!F$4='Metadata and Error Checks'!$AR$94,'Budget Template'!F$5&lt;&gt;Lists!$G$72),AND('Budget Template'!F$4='Metadata and Error Checks'!$AR$89,'Budget Template'!F$5=Lists!$G$75),AND('Budget Template'!F$4='Metadata and Error Checks'!$AR$90,'Budget Template'!F$5=Lists!$G$75)),"X","")</f>
        <v/>
      </c>
      <c r="H74" s="75" t="str">
        <f>IF(OR(AND('Budget Template'!G$4='Metadata and Error Checks'!$AR$89,'Budget Template'!G$5='Metadata and Error Checks'!$AS$89),AND('Budget Template'!G$4='Metadata and Error Checks'!$AR$89,'Budget Template'!G$5='Metadata and Error Checks'!$AT$89),AND('Budget Template'!G$4='Metadata and Error Checks'!$AR$89,'Budget Template'!G$5='Metadata and Error Checks'!$AU$89),AND('Budget Template'!G$4='Metadata and Error Checks'!$AR$89,'Budget Template'!G$5='Metadata and Error Checks'!$AV$89),AND('Budget Template'!G$4='Metadata and Error Checks'!$AR$89,'Budget Template'!G$5='Metadata and Error Checks'!$AW$89),AND('Budget Template'!G$4='Metadata and Error Checks'!$AR$89,'Budget Template'!G$5='Metadata and Error Checks'!$AX$89),AND('Budget Template'!G$4='Metadata and Error Checks'!$AR$89,'Budget Template'!G$5='Metadata and Error Checks'!$AY$89),AND('Budget Template'!G$4='Metadata and Error Checks'!$AR$89,'Budget Template'!G$5='Metadata and Error Checks'!$AZ$89),AND('Budget Template'!G$4='Metadata and Error Checks'!$AR$89,'Budget Template'!G$5='Metadata and Error Checks'!$BA$89),AND('Budget Template'!G$4='Metadata and Error Checks'!$AR$89,'Budget Template'!G$5='Metadata and Error Checks'!$BB$89),AND('Budget Template'!G$4='Metadata and Error Checks'!$AR$89,'Budget Template'!G$5='Metadata and Error Checks'!$BC$89),AND('Budget Template'!G$4='Metadata and Error Checks'!$AR$89,'Budget Template'!G$5='Metadata and Error Checks'!$BD$89),AND('Budget Template'!G$4='Metadata and Error Checks'!$AR$89,'Budget Template'!G$5='Metadata and Error Checks'!$BE$89),AND('Budget Template'!G$4='Metadata and Error Checks'!$AR$89,'Budget Template'!G$5='Metadata and Error Checks'!$BF$89),AND('Budget Template'!G$4='Metadata and Error Checks'!$AR$89,'Budget Template'!G$5='Metadata and Error Checks'!$BG$89),AND('Budget Template'!G$4='Metadata and Error Checks'!$AR$89,'Budget Template'!G$5='Metadata and Error Checks'!$BH$89),AND('Budget Template'!G$4='Metadata and Error Checks'!$AR$89,'Budget Template'!G$5='Metadata and Error Checks'!$BI$89),AND('Budget Template'!G$4='Metadata and Error Checks'!$AR$90,'Budget Template'!G$5='Metadata and Error Checks'!$AS$90),AND('Budget Template'!G$4='Metadata and Error Checks'!$AR$90,'Budget Template'!G$5='Metadata and Error Checks'!$AT$90),AND('Budget Template'!G$4='Metadata and Error Checks'!$AR$90,'Budget Template'!G$5='Metadata and Error Checks'!$AU$90),AND('Budget Template'!G$4='Metadata and Error Checks'!$AR$90,'Budget Template'!G$5='Metadata and Error Checks'!$AV$90),AND('Budget Template'!G$4='Metadata and Error Checks'!$AR$90,'Budget Template'!G$5='Metadata and Error Checks'!$AW$90),AND('Budget Template'!G$4='Metadata and Error Checks'!$AR$90,'Budget Template'!G$5='Metadata and Error Checks'!$AX$90),AND('Budget Template'!G$4='Metadata and Error Checks'!$AR$90,'Budget Template'!G$5='Metadata and Error Checks'!$AY$90),AND('Budget Template'!G$4='Metadata and Error Checks'!$AR$90,'Budget Template'!G$5='Metadata and Error Checks'!$AZ$90),AND('Budget Template'!G$4='Metadata and Error Checks'!$AR$90,'Budget Template'!G$5='Metadata and Error Checks'!$BA$90),AND('Budget Template'!G$4='Metadata and Error Checks'!$AR$90,'Budget Template'!G$5='Metadata and Error Checks'!$BB$90),AND('Budget Template'!G$4='Metadata and Error Checks'!$AR$90,'Budget Template'!G$5='Metadata and Error Checks'!$BC$90),AND('Budget Template'!G$4='Metadata and Error Checks'!$AR$90,'Budget Template'!G$5='Metadata and Error Checks'!$BD$90),AND('Budget Template'!G$4='Metadata and Error Checks'!$AR$90,'Budget Template'!G$5='Metadata and Error Checks'!$BE$90),AND('Budget Template'!G$4='Metadata and Error Checks'!$AR$90,'Budget Template'!G$5='Metadata and Error Checks'!$BF$90),AND('Budget Template'!G$4='Metadata and Error Checks'!$AR$90,'Budget Template'!G$5='Metadata and Error Checks'!$BG$90),AND('Budget Template'!G$4='Metadata and Error Checks'!$AR$90,'Budget Template'!G$5='Metadata and Error Checks'!$BH$90),AND('Budget Template'!G$4='Metadata and Error Checks'!$AR$90,'Budget Template'!G$5='Metadata and Error Checks'!$BI$90), AND('Budget Template'!G$4='Metadata and Error Checks'!$AR$93,'Budget Template'!G$5&lt;&gt;Lists!$G$72),AND('Budget Template'!G$4='Metadata and Error Checks'!$AR$94,'Budget Template'!G$5&lt;&gt;Lists!$G$72),AND('Budget Template'!G$4='Metadata and Error Checks'!$AR$89,'Budget Template'!G$5=Lists!$G$75),AND('Budget Template'!G$4='Metadata and Error Checks'!$AR$90,'Budget Template'!G$5=Lists!$G$75)),"X","")</f>
        <v/>
      </c>
      <c r="I74" s="75" t="str">
        <f>IF(OR(AND('Budget Template'!H$4='Metadata and Error Checks'!$AR$89,'Budget Template'!H$5='Metadata and Error Checks'!$AS$89),AND('Budget Template'!H$4='Metadata and Error Checks'!$AR$89,'Budget Template'!H$5='Metadata and Error Checks'!$AT$89),AND('Budget Template'!H$4='Metadata and Error Checks'!$AR$89,'Budget Template'!H$5='Metadata and Error Checks'!$AU$89),AND('Budget Template'!H$4='Metadata and Error Checks'!$AR$89,'Budget Template'!H$5='Metadata and Error Checks'!$AV$89),AND('Budget Template'!H$4='Metadata and Error Checks'!$AR$89,'Budget Template'!H$5='Metadata and Error Checks'!$AW$89),AND('Budget Template'!H$4='Metadata and Error Checks'!$AR$89,'Budget Template'!H$5='Metadata and Error Checks'!$AX$89),AND('Budget Template'!H$4='Metadata and Error Checks'!$AR$89,'Budget Template'!H$5='Metadata and Error Checks'!$AY$89),AND('Budget Template'!H$4='Metadata and Error Checks'!$AR$89,'Budget Template'!H$5='Metadata and Error Checks'!$AZ$89),AND('Budget Template'!H$4='Metadata and Error Checks'!$AR$89,'Budget Template'!H$5='Metadata and Error Checks'!$BA$89),AND('Budget Template'!H$4='Metadata and Error Checks'!$AR$89,'Budget Template'!H$5='Metadata and Error Checks'!$BB$89),AND('Budget Template'!H$4='Metadata and Error Checks'!$AR$89,'Budget Template'!H$5='Metadata and Error Checks'!$BC$89),AND('Budget Template'!H$4='Metadata and Error Checks'!$AR$89,'Budget Template'!H$5='Metadata and Error Checks'!$BD$89),AND('Budget Template'!H$4='Metadata and Error Checks'!$AR$89,'Budget Template'!H$5='Metadata and Error Checks'!$BE$89),AND('Budget Template'!H$4='Metadata and Error Checks'!$AR$89,'Budget Template'!H$5='Metadata and Error Checks'!$BF$89),AND('Budget Template'!H$4='Metadata and Error Checks'!$AR$89,'Budget Template'!H$5='Metadata and Error Checks'!$BG$89),AND('Budget Template'!H$4='Metadata and Error Checks'!$AR$89,'Budget Template'!H$5='Metadata and Error Checks'!$BH$89),AND('Budget Template'!H$4='Metadata and Error Checks'!$AR$89,'Budget Template'!H$5='Metadata and Error Checks'!$BI$89),AND('Budget Template'!H$4='Metadata and Error Checks'!$AR$90,'Budget Template'!H$5='Metadata and Error Checks'!$AS$90),AND('Budget Template'!H$4='Metadata and Error Checks'!$AR$90,'Budget Template'!H$5='Metadata and Error Checks'!$AT$90),AND('Budget Template'!H$4='Metadata and Error Checks'!$AR$90,'Budget Template'!H$5='Metadata and Error Checks'!$AU$90),AND('Budget Template'!H$4='Metadata and Error Checks'!$AR$90,'Budget Template'!H$5='Metadata and Error Checks'!$AV$90),AND('Budget Template'!H$4='Metadata and Error Checks'!$AR$90,'Budget Template'!H$5='Metadata and Error Checks'!$AW$90),AND('Budget Template'!H$4='Metadata and Error Checks'!$AR$90,'Budget Template'!H$5='Metadata and Error Checks'!$AX$90),AND('Budget Template'!H$4='Metadata and Error Checks'!$AR$90,'Budget Template'!H$5='Metadata and Error Checks'!$AY$90),AND('Budget Template'!H$4='Metadata and Error Checks'!$AR$90,'Budget Template'!H$5='Metadata and Error Checks'!$AZ$90),AND('Budget Template'!H$4='Metadata and Error Checks'!$AR$90,'Budget Template'!H$5='Metadata and Error Checks'!$BA$90),AND('Budget Template'!H$4='Metadata and Error Checks'!$AR$90,'Budget Template'!H$5='Metadata and Error Checks'!$BB$90),AND('Budget Template'!H$4='Metadata and Error Checks'!$AR$90,'Budget Template'!H$5='Metadata and Error Checks'!$BC$90),AND('Budget Template'!H$4='Metadata and Error Checks'!$AR$90,'Budget Template'!H$5='Metadata and Error Checks'!$BD$90),AND('Budget Template'!H$4='Metadata and Error Checks'!$AR$90,'Budget Template'!H$5='Metadata and Error Checks'!$BE$90),AND('Budget Template'!H$4='Metadata and Error Checks'!$AR$90,'Budget Template'!H$5='Metadata and Error Checks'!$BF$90),AND('Budget Template'!H$4='Metadata and Error Checks'!$AR$90,'Budget Template'!H$5='Metadata and Error Checks'!$BG$90),AND('Budget Template'!H$4='Metadata and Error Checks'!$AR$90,'Budget Template'!H$5='Metadata and Error Checks'!$BH$90),AND('Budget Template'!H$4='Metadata and Error Checks'!$AR$90,'Budget Template'!H$5='Metadata and Error Checks'!$BI$90), AND('Budget Template'!H$4='Metadata and Error Checks'!$AR$93,'Budget Template'!H$5&lt;&gt;Lists!$G$72),AND('Budget Template'!H$4='Metadata and Error Checks'!$AR$94,'Budget Template'!H$5&lt;&gt;Lists!$G$72),AND('Budget Template'!H$4='Metadata and Error Checks'!$AR$89,'Budget Template'!H$5=Lists!$G$75),AND('Budget Template'!H$4='Metadata and Error Checks'!$AR$90,'Budget Template'!H$5=Lists!$G$75)),"X","")</f>
        <v/>
      </c>
      <c r="J74" s="75" t="str">
        <f>IF(OR(AND('Budget Template'!I$4='Metadata and Error Checks'!$AR$89,'Budget Template'!I$5='Metadata and Error Checks'!$AS$89),AND('Budget Template'!I$4='Metadata and Error Checks'!$AR$89,'Budget Template'!I$5='Metadata and Error Checks'!$AT$89),AND('Budget Template'!I$4='Metadata and Error Checks'!$AR$89,'Budget Template'!I$5='Metadata and Error Checks'!$AU$89),AND('Budget Template'!I$4='Metadata and Error Checks'!$AR$89,'Budget Template'!I$5='Metadata and Error Checks'!$AV$89),AND('Budget Template'!I$4='Metadata and Error Checks'!$AR$89,'Budget Template'!I$5='Metadata and Error Checks'!$AW$89),AND('Budget Template'!I$4='Metadata and Error Checks'!$AR$89,'Budget Template'!I$5='Metadata and Error Checks'!$AX$89),AND('Budget Template'!I$4='Metadata and Error Checks'!$AR$89,'Budget Template'!I$5='Metadata and Error Checks'!$AY$89),AND('Budget Template'!I$4='Metadata and Error Checks'!$AR$89,'Budget Template'!I$5='Metadata and Error Checks'!$AZ$89),AND('Budget Template'!I$4='Metadata and Error Checks'!$AR$89,'Budget Template'!I$5='Metadata and Error Checks'!$BA$89),AND('Budget Template'!I$4='Metadata and Error Checks'!$AR$89,'Budget Template'!I$5='Metadata and Error Checks'!$BB$89),AND('Budget Template'!I$4='Metadata and Error Checks'!$AR$89,'Budget Template'!I$5='Metadata and Error Checks'!$BC$89),AND('Budget Template'!I$4='Metadata and Error Checks'!$AR$89,'Budget Template'!I$5='Metadata and Error Checks'!$BD$89),AND('Budget Template'!I$4='Metadata and Error Checks'!$AR$89,'Budget Template'!I$5='Metadata and Error Checks'!$BE$89),AND('Budget Template'!I$4='Metadata and Error Checks'!$AR$89,'Budget Template'!I$5='Metadata and Error Checks'!$BF$89),AND('Budget Template'!I$4='Metadata and Error Checks'!$AR$89,'Budget Template'!I$5='Metadata and Error Checks'!$BG$89),AND('Budget Template'!I$4='Metadata and Error Checks'!$AR$89,'Budget Template'!I$5='Metadata and Error Checks'!$BH$89),AND('Budget Template'!I$4='Metadata and Error Checks'!$AR$89,'Budget Template'!I$5='Metadata and Error Checks'!$BI$89),AND('Budget Template'!I$4='Metadata and Error Checks'!$AR$90,'Budget Template'!I$5='Metadata and Error Checks'!$AS$90),AND('Budget Template'!I$4='Metadata and Error Checks'!$AR$90,'Budget Template'!I$5='Metadata and Error Checks'!$AT$90),AND('Budget Template'!I$4='Metadata and Error Checks'!$AR$90,'Budget Template'!I$5='Metadata and Error Checks'!$AU$90),AND('Budget Template'!I$4='Metadata and Error Checks'!$AR$90,'Budget Template'!I$5='Metadata and Error Checks'!$AV$90),AND('Budget Template'!I$4='Metadata and Error Checks'!$AR$90,'Budget Template'!I$5='Metadata and Error Checks'!$AW$90),AND('Budget Template'!I$4='Metadata and Error Checks'!$AR$90,'Budget Template'!I$5='Metadata and Error Checks'!$AX$90),AND('Budget Template'!I$4='Metadata and Error Checks'!$AR$90,'Budget Template'!I$5='Metadata and Error Checks'!$AY$90),AND('Budget Template'!I$4='Metadata and Error Checks'!$AR$90,'Budget Template'!I$5='Metadata and Error Checks'!$AZ$90),AND('Budget Template'!I$4='Metadata and Error Checks'!$AR$90,'Budget Template'!I$5='Metadata and Error Checks'!$BA$90),AND('Budget Template'!I$4='Metadata and Error Checks'!$AR$90,'Budget Template'!I$5='Metadata and Error Checks'!$BB$90),AND('Budget Template'!I$4='Metadata and Error Checks'!$AR$90,'Budget Template'!I$5='Metadata and Error Checks'!$BC$90),AND('Budget Template'!I$4='Metadata and Error Checks'!$AR$90,'Budget Template'!I$5='Metadata and Error Checks'!$BD$90),AND('Budget Template'!I$4='Metadata and Error Checks'!$AR$90,'Budget Template'!I$5='Metadata and Error Checks'!$BE$90),AND('Budget Template'!I$4='Metadata and Error Checks'!$AR$90,'Budget Template'!I$5='Metadata and Error Checks'!$BF$90),AND('Budget Template'!I$4='Metadata and Error Checks'!$AR$90,'Budget Template'!I$5='Metadata and Error Checks'!$BG$90),AND('Budget Template'!I$4='Metadata and Error Checks'!$AR$90,'Budget Template'!I$5='Metadata and Error Checks'!$BH$90),AND('Budget Template'!I$4='Metadata and Error Checks'!$AR$90,'Budget Template'!I$5='Metadata and Error Checks'!$BI$90), AND('Budget Template'!I$4='Metadata and Error Checks'!$AR$93,'Budget Template'!I$5&lt;&gt;Lists!$G$72),AND('Budget Template'!I$4='Metadata and Error Checks'!$AR$94,'Budget Template'!I$5&lt;&gt;Lists!$G$72),AND('Budget Template'!I$4='Metadata and Error Checks'!$AR$89,'Budget Template'!I$5=Lists!$G$75),AND('Budget Template'!I$4='Metadata and Error Checks'!$AR$90,'Budget Template'!I$5=Lists!$G$75)),"X","")</f>
        <v/>
      </c>
      <c r="K74" s="75" t="str">
        <f>IF(OR(AND('Budget Template'!J$4='Metadata and Error Checks'!$AR$89,'Budget Template'!J$5='Metadata and Error Checks'!$AS$89),AND('Budget Template'!J$4='Metadata and Error Checks'!$AR$89,'Budget Template'!J$5='Metadata and Error Checks'!$AT$89),AND('Budget Template'!J$4='Metadata and Error Checks'!$AR$89,'Budget Template'!J$5='Metadata and Error Checks'!$AU$89),AND('Budget Template'!J$4='Metadata and Error Checks'!$AR$89,'Budget Template'!J$5='Metadata and Error Checks'!$AV$89),AND('Budget Template'!J$4='Metadata and Error Checks'!$AR$89,'Budget Template'!J$5='Metadata and Error Checks'!$AW$89),AND('Budget Template'!J$4='Metadata and Error Checks'!$AR$89,'Budget Template'!J$5='Metadata and Error Checks'!$AX$89),AND('Budget Template'!J$4='Metadata and Error Checks'!$AR$89,'Budget Template'!J$5='Metadata and Error Checks'!$AY$89),AND('Budget Template'!J$4='Metadata and Error Checks'!$AR$89,'Budget Template'!J$5='Metadata and Error Checks'!$AZ$89),AND('Budget Template'!J$4='Metadata and Error Checks'!$AR$89,'Budget Template'!J$5='Metadata and Error Checks'!$BA$89),AND('Budget Template'!J$4='Metadata and Error Checks'!$AR$89,'Budget Template'!J$5='Metadata and Error Checks'!$BB$89),AND('Budget Template'!J$4='Metadata and Error Checks'!$AR$89,'Budget Template'!J$5='Metadata and Error Checks'!$BC$89),AND('Budget Template'!J$4='Metadata and Error Checks'!$AR$89,'Budget Template'!J$5='Metadata and Error Checks'!$BD$89),AND('Budget Template'!J$4='Metadata and Error Checks'!$AR$89,'Budget Template'!J$5='Metadata and Error Checks'!$BE$89),AND('Budget Template'!J$4='Metadata and Error Checks'!$AR$89,'Budget Template'!J$5='Metadata and Error Checks'!$BF$89),AND('Budget Template'!J$4='Metadata and Error Checks'!$AR$89,'Budget Template'!J$5='Metadata and Error Checks'!$BG$89),AND('Budget Template'!J$4='Metadata and Error Checks'!$AR$89,'Budget Template'!J$5='Metadata and Error Checks'!$BH$89),AND('Budget Template'!J$4='Metadata and Error Checks'!$AR$89,'Budget Template'!J$5='Metadata and Error Checks'!$BI$89),AND('Budget Template'!J$4='Metadata and Error Checks'!$AR$90,'Budget Template'!J$5='Metadata and Error Checks'!$AS$90),AND('Budget Template'!J$4='Metadata and Error Checks'!$AR$90,'Budget Template'!J$5='Metadata and Error Checks'!$AT$90),AND('Budget Template'!J$4='Metadata and Error Checks'!$AR$90,'Budget Template'!J$5='Metadata and Error Checks'!$AU$90),AND('Budget Template'!J$4='Metadata and Error Checks'!$AR$90,'Budget Template'!J$5='Metadata and Error Checks'!$AV$90),AND('Budget Template'!J$4='Metadata and Error Checks'!$AR$90,'Budget Template'!J$5='Metadata and Error Checks'!$AW$90),AND('Budget Template'!J$4='Metadata and Error Checks'!$AR$90,'Budget Template'!J$5='Metadata and Error Checks'!$AX$90),AND('Budget Template'!J$4='Metadata and Error Checks'!$AR$90,'Budget Template'!J$5='Metadata and Error Checks'!$AY$90),AND('Budget Template'!J$4='Metadata and Error Checks'!$AR$90,'Budget Template'!J$5='Metadata and Error Checks'!$AZ$90),AND('Budget Template'!J$4='Metadata and Error Checks'!$AR$90,'Budget Template'!J$5='Metadata and Error Checks'!$BA$90),AND('Budget Template'!J$4='Metadata and Error Checks'!$AR$90,'Budget Template'!J$5='Metadata and Error Checks'!$BB$90),AND('Budget Template'!J$4='Metadata and Error Checks'!$AR$90,'Budget Template'!J$5='Metadata and Error Checks'!$BC$90),AND('Budget Template'!J$4='Metadata and Error Checks'!$AR$90,'Budget Template'!J$5='Metadata and Error Checks'!$BD$90),AND('Budget Template'!J$4='Metadata and Error Checks'!$AR$90,'Budget Template'!J$5='Metadata and Error Checks'!$BE$90),AND('Budget Template'!J$4='Metadata and Error Checks'!$AR$90,'Budget Template'!J$5='Metadata and Error Checks'!$BF$90),AND('Budget Template'!J$4='Metadata and Error Checks'!$AR$90,'Budget Template'!J$5='Metadata and Error Checks'!$BG$90),AND('Budget Template'!J$4='Metadata and Error Checks'!$AR$90,'Budget Template'!J$5='Metadata and Error Checks'!$BH$90),AND('Budget Template'!J$4='Metadata and Error Checks'!$AR$90,'Budget Template'!J$5='Metadata and Error Checks'!$BI$90), AND('Budget Template'!J$4='Metadata and Error Checks'!$AR$93,'Budget Template'!J$5&lt;&gt;Lists!$G$72),AND('Budget Template'!J$4='Metadata and Error Checks'!$AR$94,'Budget Template'!J$5&lt;&gt;Lists!$G$72),AND('Budget Template'!J$4='Metadata and Error Checks'!$AR$89,'Budget Template'!J$5=Lists!$G$75),AND('Budget Template'!J$4='Metadata and Error Checks'!$AR$90,'Budget Template'!J$5=Lists!$G$75)),"X","")</f>
        <v/>
      </c>
      <c r="L74" s="75" t="str">
        <f>IF(OR(AND('Budget Template'!K$4='Metadata and Error Checks'!$AR$89,'Budget Template'!K$5='Metadata and Error Checks'!$AS$89),AND('Budget Template'!K$4='Metadata and Error Checks'!$AR$89,'Budget Template'!K$5='Metadata and Error Checks'!$AT$89),AND('Budget Template'!K$4='Metadata and Error Checks'!$AR$89,'Budget Template'!K$5='Metadata and Error Checks'!$AU$89),AND('Budget Template'!K$4='Metadata and Error Checks'!$AR$89,'Budget Template'!K$5='Metadata and Error Checks'!$AV$89),AND('Budget Template'!K$4='Metadata and Error Checks'!$AR$89,'Budget Template'!K$5='Metadata and Error Checks'!$AW$89),AND('Budget Template'!K$4='Metadata and Error Checks'!$AR$89,'Budget Template'!K$5='Metadata and Error Checks'!$AX$89),AND('Budget Template'!K$4='Metadata and Error Checks'!$AR$89,'Budget Template'!K$5='Metadata and Error Checks'!$AY$89),AND('Budget Template'!K$4='Metadata and Error Checks'!$AR$89,'Budget Template'!K$5='Metadata and Error Checks'!$AZ$89),AND('Budget Template'!K$4='Metadata and Error Checks'!$AR$89,'Budget Template'!K$5='Metadata and Error Checks'!$BA$89),AND('Budget Template'!K$4='Metadata and Error Checks'!$AR$89,'Budget Template'!K$5='Metadata and Error Checks'!$BB$89),AND('Budget Template'!K$4='Metadata and Error Checks'!$AR$89,'Budget Template'!K$5='Metadata and Error Checks'!$BC$89),AND('Budget Template'!K$4='Metadata and Error Checks'!$AR$89,'Budget Template'!K$5='Metadata and Error Checks'!$BD$89),AND('Budget Template'!K$4='Metadata and Error Checks'!$AR$89,'Budget Template'!K$5='Metadata and Error Checks'!$BE$89),AND('Budget Template'!K$4='Metadata and Error Checks'!$AR$89,'Budget Template'!K$5='Metadata and Error Checks'!$BF$89),AND('Budget Template'!K$4='Metadata and Error Checks'!$AR$89,'Budget Template'!K$5='Metadata and Error Checks'!$BG$89),AND('Budget Template'!K$4='Metadata and Error Checks'!$AR$89,'Budget Template'!K$5='Metadata and Error Checks'!$BH$89),AND('Budget Template'!K$4='Metadata and Error Checks'!$AR$89,'Budget Template'!K$5='Metadata and Error Checks'!$BI$89),AND('Budget Template'!K$4='Metadata and Error Checks'!$AR$90,'Budget Template'!K$5='Metadata and Error Checks'!$AS$90),AND('Budget Template'!K$4='Metadata and Error Checks'!$AR$90,'Budget Template'!K$5='Metadata and Error Checks'!$AT$90),AND('Budget Template'!K$4='Metadata and Error Checks'!$AR$90,'Budget Template'!K$5='Metadata and Error Checks'!$AU$90),AND('Budget Template'!K$4='Metadata and Error Checks'!$AR$90,'Budget Template'!K$5='Metadata and Error Checks'!$AV$90),AND('Budget Template'!K$4='Metadata and Error Checks'!$AR$90,'Budget Template'!K$5='Metadata and Error Checks'!$AW$90),AND('Budget Template'!K$4='Metadata and Error Checks'!$AR$90,'Budget Template'!K$5='Metadata and Error Checks'!$AX$90),AND('Budget Template'!K$4='Metadata and Error Checks'!$AR$90,'Budget Template'!K$5='Metadata and Error Checks'!$AY$90),AND('Budget Template'!K$4='Metadata and Error Checks'!$AR$90,'Budget Template'!K$5='Metadata and Error Checks'!$AZ$90),AND('Budget Template'!K$4='Metadata and Error Checks'!$AR$90,'Budget Template'!K$5='Metadata and Error Checks'!$BA$90),AND('Budget Template'!K$4='Metadata and Error Checks'!$AR$90,'Budget Template'!K$5='Metadata and Error Checks'!$BB$90),AND('Budget Template'!K$4='Metadata and Error Checks'!$AR$90,'Budget Template'!K$5='Metadata and Error Checks'!$BC$90),AND('Budget Template'!K$4='Metadata and Error Checks'!$AR$90,'Budget Template'!K$5='Metadata and Error Checks'!$BD$90),AND('Budget Template'!K$4='Metadata and Error Checks'!$AR$90,'Budget Template'!K$5='Metadata and Error Checks'!$BE$90),AND('Budget Template'!K$4='Metadata and Error Checks'!$AR$90,'Budget Template'!K$5='Metadata and Error Checks'!$BF$90),AND('Budget Template'!K$4='Metadata and Error Checks'!$AR$90,'Budget Template'!K$5='Metadata and Error Checks'!$BG$90),AND('Budget Template'!K$4='Metadata and Error Checks'!$AR$90,'Budget Template'!K$5='Metadata and Error Checks'!$BH$90),AND('Budget Template'!K$4='Metadata and Error Checks'!$AR$90,'Budget Template'!K$5='Metadata and Error Checks'!$BI$90), AND('Budget Template'!K$4='Metadata and Error Checks'!$AR$93,'Budget Template'!K$5&lt;&gt;Lists!$G$72),AND('Budget Template'!K$4='Metadata and Error Checks'!$AR$94,'Budget Template'!K$5&lt;&gt;Lists!$G$72),AND('Budget Template'!K$4='Metadata and Error Checks'!$AR$89,'Budget Template'!K$5=Lists!$G$75),AND('Budget Template'!K$4='Metadata and Error Checks'!$AR$90,'Budget Template'!K$5=Lists!$G$75)),"X","")</f>
        <v/>
      </c>
      <c r="M74" s="75" t="str">
        <f>IF(OR(AND('Budget Template'!L$4='Metadata and Error Checks'!$AR$89,'Budget Template'!L$5='Metadata and Error Checks'!$AS$89),AND('Budget Template'!L$4='Metadata and Error Checks'!$AR$89,'Budget Template'!L$5='Metadata and Error Checks'!$AT$89),AND('Budget Template'!L$4='Metadata and Error Checks'!$AR$89,'Budget Template'!L$5='Metadata and Error Checks'!$AU$89),AND('Budget Template'!L$4='Metadata and Error Checks'!$AR$89,'Budget Template'!L$5='Metadata and Error Checks'!$AV$89),AND('Budget Template'!L$4='Metadata and Error Checks'!$AR$89,'Budget Template'!L$5='Metadata and Error Checks'!$AW$89),AND('Budget Template'!L$4='Metadata and Error Checks'!$AR$89,'Budget Template'!L$5='Metadata and Error Checks'!$AX$89),AND('Budget Template'!L$4='Metadata and Error Checks'!$AR$89,'Budget Template'!L$5='Metadata and Error Checks'!$AY$89),AND('Budget Template'!L$4='Metadata and Error Checks'!$AR$89,'Budget Template'!L$5='Metadata and Error Checks'!$AZ$89),AND('Budget Template'!L$4='Metadata and Error Checks'!$AR$89,'Budget Template'!L$5='Metadata and Error Checks'!$BA$89),AND('Budget Template'!L$4='Metadata and Error Checks'!$AR$89,'Budget Template'!L$5='Metadata and Error Checks'!$BB$89),AND('Budget Template'!L$4='Metadata and Error Checks'!$AR$89,'Budget Template'!L$5='Metadata and Error Checks'!$BC$89),AND('Budget Template'!L$4='Metadata and Error Checks'!$AR$89,'Budget Template'!L$5='Metadata and Error Checks'!$BD$89),AND('Budget Template'!L$4='Metadata and Error Checks'!$AR$89,'Budget Template'!L$5='Metadata and Error Checks'!$BE$89),AND('Budget Template'!L$4='Metadata and Error Checks'!$AR$89,'Budget Template'!L$5='Metadata and Error Checks'!$BF$89),AND('Budget Template'!L$4='Metadata and Error Checks'!$AR$89,'Budget Template'!L$5='Metadata and Error Checks'!$BG$89),AND('Budget Template'!L$4='Metadata and Error Checks'!$AR$89,'Budget Template'!L$5='Metadata and Error Checks'!$BH$89),AND('Budget Template'!L$4='Metadata and Error Checks'!$AR$89,'Budget Template'!L$5='Metadata and Error Checks'!$BI$89),AND('Budget Template'!L$4='Metadata and Error Checks'!$AR$90,'Budget Template'!L$5='Metadata and Error Checks'!$AS$90),AND('Budget Template'!L$4='Metadata and Error Checks'!$AR$90,'Budget Template'!L$5='Metadata and Error Checks'!$AT$90),AND('Budget Template'!L$4='Metadata and Error Checks'!$AR$90,'Budget Template'!L$5='Metadata and Error Checks'!$AU$90),AND('Budget Template'!L$4='Metadata and Error Checks'!$AR$90,'Budget Template'!L$5='Metadata and Error Checks'!$AV$90),AND('Budget Template'!L$4='Metadata and Error Checks'!$AR$90,'Budget Template'!L$5='Metadata and Error Checks'!$AW$90),AND('Budget Template'!L$4='Metadata and Error Checks'!$AR$90,'Budget Template'!L$5='Metadata and Error Checks'!$AX$90),AND('Budget Template'!L$4='Metadata and Error Checks'!$AR$90,'Budget Template'!L$5='Metadata and Error Checks'!$AY$90),AND('Budget Template'!L$4='Metadata and Error Checks'!$AR$90,'Budget Template'!L$5='Metadata and Error Checks'!$AZ$90),AND('Budget Template'!L$4='Metadata and Error Checks'!$AR$90,'Budget Template'!L$5='Metadata and Error Checks'!$BA$90),AND('Budget Template'!L$4='Metadata and Error Checks'!$AR$90,'Budget Template'!L$5='Metadata and Error Checks'!$BB$90),AND('Budget Template'!L$4='Metadata and Error Checks'!$AR$90,'Budget Template'!L$5='Metadata and Error Checks'!$BC$90),AND('Budget Template'!L$4='Metadata and Error Checks'!$AR$90,'Budget Template'!L$5='Metadata and Error Checks'!$BD$90),AND('Budget Template'!L$4='Metadata and Error Checks'!$AR$90,'Budget Template'!L$5='Metadata and Error Checks'!$BE$90),AND('Budget Template'!L$4='Metadata and Error Checks'!$AR$90,'Budget Template'!L$5='Metadata and Error Checks'!$BF$90),AND('Budget Template'!L$4='Metadata and Error Checks'!$AR$90,'Budget Template'!L$5='Metadata and Error Checks'!$BG$90),AND('Budget Template'!L$4='Metadata and Error Checks'!$AR$90,'Budget Template'!L$5='Metadata and Error Checks'!$BH$90),AND('Budget Template'!L$4='Metadata and Error Checks'!$AR$90,'Budget Template'!L$5='Metadata and Error Checks'!$BI$90), AND('Budget Template'!L$4='Metadata and Error Checks'!$AR$93,'Budget Template'!L$5&lt;&gt;Lists!$G$72),AND('Budget Template'!L$4='Metadata and Error Checks'!$AR$94,'Budget Template'!L$5&lt;&gt;Lists!$G$72),AND('Budget Template'!L$4='Metadata and Error Checks'!$AR$89,'Budget Template'!L$5=Lists!$G$75),AND('Budget Template'!L$4='Metadata and Error Checks'!$AR$90,'Budget Template'!L$5=Lists!$G$75)),"X","")</f>
        <v/>
      </c>
      <c r="N74" s="75" t="str">
        <f>IF(OR(AND('Budget Template'!M$4='Metadata and Error Checks'!$AR$89,'Budget Template'!M$5='Metadata and Error Checks'!$AS$89),AND('Budget Template'!M$4='Metadata and Error Checks'!$AR$89,'Budget Template'!M$5='Metadata and Error Checks'!$AT$89),AND('Budget Template'!M$4='Metadata and Error Checks'!$AR$89,'Budget Template'!M$5='Metadata and Error Checks'!$AU$89),AND('Budget Template'!M$4='Metadata and Error Checks'!$AR$89,'Budget Template'!M$5='Metadata and Error Checks'!$AV$89),AND('Budget Template'!M$4='Metadata and Error Checks'!$AR$89,'Budget Template'!M$5='Metadata and Error Checks'!$AW$89),AND('Budget Template'!M$4='Metadata and Error Checks'!$AR$89,'Budget Template'!M$5='Metadata and Error Checks'!$AX$89),AND('Budget Template'!M$4='Metadata and Error Checks'!$AR$89,'Budget Template'!M$5='Metadata and Error Checks'!$AY$89),AND('Budget Template'!M$4='Metadata and Error Checks'!$AR$89,'Budget Template'!M$5='Metadata and Error Checks'!$AZ$89),AND('Budget Template'!M$4='Metadata and Error Checks'!$AR$89,'Budget Template'!M$5='Metadata and Error Checks'!$BA$89),AND('Budget Template'!M$4='Metadata and Error Checks'!$AR$89,'Budget Template'!M$5='Metadata and Error Checks'!$BB$89),AND('Budget Template'!M$4='Metadata and Error Checks'!$AR$89,'Budget Template'!M$5='Metadata and Error Checks'!$BC$89),AND('Budget Template'!M$4='Metadata and Error Checks'!$AR$89,'Budget Template'!M$5='Metadata and Error Checks'!$BD$89),AND('Budget Template'!M$4='Metadata and Error Checks'!$AR$89,'Budget Template'!M$5='Metadata and Error Checks'!$BE$89),AND('Budget Template'!M$4='Metadata and Error Checks'!$AR$89,'Budget Template'!M$5='Metadata and Error Checks'!$BF$89),AND('Budget Template'!M$4='Metadata and Error Checks'!$AR$89,'Budget Template'!M$5='Metadata and Error Checks'!$BG$89),AND('Budget Template'!M$4='Metadata and Error Checks'!$AR$89,'Budget Template'!M$5='Metadata and Error Checks'!$BH$89),AND('Budget Template'!M$4='Metadata and Error Checks'!$AR$89,'Budget Template'!M$5='Metadata and Error Checks'!$BI$89),AND('Budget Template'!M$4='Metadata and Error Checks'!$AR$90,'Budget Template'!M$5='Metadata and Error Checks'!$AS$90),AND('Budget Template'!M$4='Metadata and Error Checks'!$AR$90,'Budget Template'!M$5='Metadata and Error Checks'!$AT$90),AND('Budget Template'!M$4='Metadata and Error Checks'!$AR$90,'Budget Template'!M$5='Metadata and Error Checks'!$AU$90),AND('Budget Template'!M$4='Metadata and Error Checks'!$AR$90,'Budget Template'!M$5='Metadata and Error Checks'!$AV$90),AND('Budget Template'!M$4='Metadata and Error Checks'!$AR$90,'Budget Template'!M$5='Metadata and Error Checks'!$AW$90),AND('Budget Template'!M$4='Metadata and Error Checks'!$AR$90,'Budget Template'!M$5='Metadata and Error Checks'!$AX$90),AND('Budget Template'!M$4='Metadata and Error Checks'!$AR$90,'Budget Template'!M$5='Metadata and Error Checks'!$AY$90),AND('Budget Template'!M$4='Metadata and Error Checks'!$AR$90,'Budget Template'!M$5='Metadata and Error Checks'!$AZ$90),AND('Budget Template'!M$4='Metadata and Error Checks'!$AR$90,'Budget Template'!M$5='Metadata and Error Checks'!$BA$90),AND('Budget Template'!M$4='Metadata and Error Checks'!$AR$90,'Budget Template'!M$5='Metadata and Error Checks'!$BB$90),AND('Budget Template'!M$4='Metadata and Error Checks'!$AR$90,'Budget Template'!M$5='Metadata and Error Checks'!$BC$90),AND('Budget Template'!M$4='Metadata and Error Checks'!$AR$90,'Budget Template'!M$5='Metadata and Error Checks'!$BD$90),AND('Budget Template'!M$4='Metadata and Error Checks'!$AR$90,'Budget Template'!M$5='Metadata and Error Checks'!$BE$90),AND('Budget Template'!M$4='Metadata and Error Checks'!$AR$90,'Budget Template'!M$5='Metadata and Error Checks'!$BF$90),AND('Budget Template'!M$4='Metadata and Error Checks'!$AR$90,'Budget Template'!M$5='Metadata and Error Checks'!$BG$90),AND('Budget Template'!M$4='Metadata and Error Checks'!$AR$90,'Budget Template'!M$5='Metadata and Error Checks'!$BH$90),AND('Budget Template'!M$4='Metadata and Error Checks'!$AR$90,'Budget Template'!M$5='Metadata and Error Checks'!$BI$90), AND('Budget Template'!M$4='Metadata and Error Checks'!$AR$93,'Budget Template'!M$5&lt;&gt;Lists!$G$72),AND('Budget Template'!M$4='Metadata and Error Checks'!$AR$94,'Budget Template'!M$5&lt;&gt;Lists!$G$72),AND('Budget Template'!M$4='Metadata and Error Checks'!$AR$89,'Budget Template'!M$5=Lists!$G$75),AND('Budget Template'!M$4='Metadata and Error Checks'!$AR$90,'Budget Template'!M$5=Lists!$G$75)),"X","")</f>
        <v/>
      </c>
      <c r="O74" s="75" t="str">
        <f>IF(OR(AND('Budget Template'!N$4='Metadata and Error Checks'!$AR$89,'Budget Template'!N$5='Metadata and Error Checks'!$AS$89),AND('Budget Template'!N$4='Metadata and Error Checks'!$AR$89,'Budget Template'!N$5='Metadata and Error Checks'!$AT$89),AND('Budget Template'!N$4='Metadata and Error Checks'!$AR$89,'Budget Template'!N$5='Metadata and Error Checks'!$AU$89),AND('Budget Template'!N$4='Metadata and Error Checks'!$AR$89,'Budget Template'!N$5='Metadata and Error Checks'!$AV$89),AND('Budget Template'!N$4='Metadata and Error Checks'!$AR$89,'Budget Template'!N$5='Metadata and Error Checks'!$AW$89),AND('Budget Template'!N$4='Metadata and Error Checks'!$AR$89,'Budget Template'!N$5='Metadata and Error Checks'!$AX$89),AND('Budget Template'!N$4='Metadata and Error Checks'!$AR$89,'Budget Template'!N$5='Metadata and Error Checks'!$AY$89),AND('Budget Template'!N$4='Metadata and Error Checks'!$AR$89,'Budget Template'!N$5='Metadata and Error Checks'!$AZ$89),AND('Budget Template'!N$4='Metadata and Error Checks'!$AR$89,'Budget Template'!N$5='Metadata and Error Checks'!$BA$89),AND('Budget Template'!N$4='Metadata and Error Checks'!$AR$89,'Budget Template'!N$5='Metadata and Error Checks'!$BB$89),AND('Budget Template'!N$4='Metadata and Error Checks'!$AR$89,'Budget Template'!N$5='Metadata and Error Checks'!$BC$89),AND('Budget Template'!N$4='Metadata and Error Checks'!$AR$89,'Budget Template'!N$5='Metadata and Error Checks'!$BD$89),AND('Budget Template'!N$4='Metadata and Error Checks'!$AR$89,'Budget Template'!N$5='Metadata and Error Checks'!$BE$89),AND('Budget Template'!N$4='Metadata and Error Checks'!$AR$89,'Budget Template'!N$5='Metadata and Error Checks'!$BF$89),AND('Budget Template'!N$4='Metadata and Error Checks'!$AR$89,'Budget Template'!N$5='Metadata and Error Checks'!$BG$89),AND('Budget Template'!N$4='Metadata and Error Checks'!$AR$89,'Budget Template'!N$5='Metadata and Error Checks'!$BH$89),AND('Budget Template'!N$4='Metadata and Error Checks'!$AR$89,'Budget Template'!N$5='Metadata and Error Checks'!$BI$89),AND('Budget Template'!N$4='Metadata and Error Checks'!$AR$90,'Budget Template'!N$5='Metadata and Error Checks'!$AS$90),AND('Budget Template'!N$4='Metadata and Error Checks'!$AR$90,'Budget Template'!N$5='Metadata and Error Checks'!$AT$90),AND('Budget Template'!N$4='Metadata and Error Checks'!$AR$90,'Budget Template'!N$5='Metadata and Error Checks'!$AU$90),AND('Budget Template'!N$4='Metadata and Error Checks'!$AR$90,'Budget Template'!N$5='Metadata and Error Checks'!$AV$90),AND('Budget Template'!N$4='Metadata and Error Checks'!$AR$90,'Budget Template'!N$5='Metadata and Error Checks'!$AW$90),AND('Budget Template'!N$4='Metadata and Error Checks'!$AR$90,'Budget Template'!N$5='Metadata and Error Checks'!$AX$90),AND('Budget Template'!N$4='Metadata and Error Checks'!$AR$90,'Budget Template'!N$5='Metadata and Error Checks'!$AY$90),AND('Budget Template'!N$4='Metadata and Error Checks'!$AR$90,'Budget Template'!N$5='Metadata and Error Checks'!$AZ$90),AND('Budget Template'!N$4='Metadata and Error Checks'!$AR$90,'Budget Template'!N$5='Metadata and Error Checks'!$BA$90),AND('Budget Template'!N$4='Metadata and Error Checks'!$AR$90,'Budget Template'!N$5='Metadata and Error Checks'!$BB$90),AND('Budget Template'!N$4='Metadata and Error Checks'!$AR$90,'Budget Template'!N$5='Metadata and Error Checks'!$BC$90),AND('Budget Template'!N$4='Metadata and Error Checks'!$AR$90,'Budget Template'!N$5='Metadata and Error Checks'!$BD$90),AND('Budget Template'!N$4='Metadata and Error Checks'!$AR$90,'Budget Template'!N$5='Metadata and Error Checks'!$BE$90),AND('Budget Template'!N$4='Metadata and Error Checks'!$AR$90,'Budget Template'!N$5='Metadata and Error Checks'!$BF$90),AND('Budget Template'!N$4='Metadata and Error Checks'!$AR$90,'Budget Template'!N$5='Metadata and Error Checks'!$BG$90),AND('Budget Template'!N$4='Metadata and Error Checks'!$AR$90,'Budget Template'!N$5='Metadata and Error Checks'!$BH$90),AND('Budget Template'!N$4='Metadata and Error Checks'!$AR$90,'Budget Template'!N$5='Metadata and Error Checks'!$BI$90), AND('Budget Template'!N$4='Metadata and Error Checks'!$AR$93,'Budget Template'!N$5&lt;&gt;Lists!$G$72),AND('Budget Template'!N$4='Metadata and Error Checks'!$AR$94,'Budget Template'!N$5&lt;&gt;Lists!$G$72),AND('Budget Template'!N$4='Metadata and Error Checks'!$AR$89,'Budget Template'!N$5=Lists!$G$75),AND('Budget Template'!N$4='Metadata and Error Checks'!$AR$90,'Budget Template'!N$5=Lists!$G$75)),"X","")</f>
        <v/>
      </c>
      <c r="P74" s="75" t="str">
        <f>IF(OR(AND('Budget Template'!O$4='Metadata and Error Checks'!$AR$89,'Budget Template'!O$5='Metadata and Error Checks'!$AS$89),AND('Budget Template'!O$4='Metadata and Error Checks'!$AR$89,'Budget Template'!O$5='Metadata and Error Checks'!$AT$89),AND('Budget Template'!O$4='Metadata and Error Checks'!$AR$89,'Budget Template'!O$5='Metadata and Error Checks'!$AU$89),AND('Budget Template'!O$4='Metadata and Error Checks'!$AR$89,'Budget Template'!O$5='Metadata and Error Checks'!$AV$89),AND('Budget Template'!O$4='Metadata and Error Checks'!$AR$89,'Budget Template'!O$5='Metadata and Error Checks'!$AW$89),AND('Budget Template'!O$4='Metadata and Error Checks'!$AR$89,'Budget Template'!O$5='Metadata and Error Checks'!$AX$89),AND('Budget Template'!O$4='Metadata and Error Checks'!$AR$89,'Budget Template'!O$5='Metadata and Error Checks'!$AY$89),AND('Budget Template'!O$4='Metadata and Error Checks'!$AR$89,'Budget Template'!O$5='Metadata and Error Checks'!$AZ$89),AND('Budget Template'!O$4='Metadata and Error Checks'!$AR$89,'Budget Template'!O$5='Metadata and Error Checks'!$BA$89),AND('Budget Template'!O$4='Metadata and Error Checks'!$AR$89,'Budget Template'!O$5='Metadata and Error Checks'!$BB$89),AND('Budget Template'!O$4='Metadata and Error Checks'!$AR$89,'Budget Template'!O$5='Metadata and Error Checks'!$BC$89),AND('Budget Template'!O$4='Metadata and Error Checks'!$AR$89,'Budget Template'!O$5='Metadata and Error Checks'!$BD$89),AND('Budget Template'!O$4='Metadata and Error Checks'!$AR$89,'Budget Template'!O$5='Metadata and Error Checks'!$BE$89),AND('Budget Template'!O$4='Metadata and Error Checks'!$AR$89,'Budget Template'!O$5='Metadata and Error Checks'!$BF$89),AND('Budget Template'!O$4='Metadata and Error Checks'!$AR$89,'Budget Template'!O$5='Metadata and Error Checks'!$BG$89),AND('Budget Template'!O$4='Metadata and Error Checks'!$AR$89,'Budget Template'!O$5='Metadata and Error Checks'!$BH$89),AND('Budget Template'!O$4='Metadata and Error Checks'!$AR$89,'Budget Template'!O$5='Metadata and Error Checks'!$BI$89),AND('Budget Template'!O$4='Metadata and Error Checks'!$AR$90,'Budget Template'!O$5='Metadata and Error Checks'!$AS$90),AND('Budget Template'!O$4='Metadata and Error Checks'!$AR$90,'Budget Template'!O$5='Metadata and Error Checks'!$AT$90),AND('Budget Template'!O$4='Metadata and Error Checks'!$AR$90,'Budget Template'!O$5='Metadata and Error Checks'!$AU$90),AND('Budget Template'!O$4='Metadata and Error Checks'!$AR$90,'Budget Template'!O$5='Metadata and Error Checks'!$AV$90),AND('Budget Template'!O$4='Metadata and Error Checks'!$AR$90,'Budget Template'!O$5='Metadata and Error Checks'!$AW$90),AND('Budget Template'!O$4='Metadata and Error Checks'!$AR$90,'Budget Template'!O$5='Metadata and Error Checks'!$AX$90),AND('Budget Template'!O$4='Metadata and Error Checks'!$AR$90,'Budget Template'!O$5='Metadata and Error Checks'!$AY$90),AND('Budget Template'!O$4='Metadata and Error Checks'!$AR$90,'Budget Template'!O$5='Metadata and Error Checks'!$AZ$90),AND('Budget Template'!O$4='Metadata and Error Checks'!$AR$90,'Budget Template'!O$5='Metadata and Error Checks'!$BA$90),AND('Budget Template'!O$4='Metadata and Error Checks'!$AR$90,'Budget Template'!O$5='Metadata and Error Checks'!$BB$90),AND('Budget Template'!O$4='Metadata and Error Checks'!$AR$90,'Budget Template'!O$5='Metadata and Error Checks'!$BC$90),AND('Budget Template'!O$4='Metadata and Error Checks'!$AR$90,'Budget Template'!O$5='Metadata and Error Checks'!$BD$90),AND('Budget Template'!O$4='Metadata and Error Checks'!$AR$90,'Budget Template'!O$5='Metadata and Error Checks'!$BE$90),AND('Budget Template'!O$4='Metadata and Error Checks'!$AR$90,'Budget Template'!O$5='Metadata and Error Checks'!$BF$90),AND('Budget Template'!O$4='Metadata and Error Checks'!$AR$90,'Budget Template'!O$5='Metadata and Error Checks'!$BG$90),AND('Budget Template'!O$4='Metadata and Error Checks'!$AR$90,'Budget Template'!O$5='Metadata and Error Checks'!$BH$90),AND('Budget Template'!O$4='Metadata and Error Checks'!$AR$90,'Budget Template'!O$5='Metadata and Error Checks'!$BI$90), AND('Budget Template'!O$4='Metadata and Error Checks'!$AR$93,'Budget Template'!O$5&lt;&gt;Lists!$G$72),AND('Budget Template'!O$4='Metadata and Error Checks'!$AR$94,'Budget Template'!O$5&lt;&gt;Lists!$G$72),AND('Budget Template'!O$4='Metadata and Error Checks'!$AR$89,'Budget Template'!O$5=Lists!$G$75),AND('Budget Template'!O$4='Metadata and Error Checks'!$AR$90,'Budget Template'!O$5=Lists!$G$75)),"X","")</f>
        <v/>
      </c>
      <c r="Q74" s="75" t="str">
        <f>IF(OR(AND('Budget Template'!P$4='Metadata and Error Checks'!$AR$89,'Budget Template'!P$5='Metadata and Error Checks'!$AS$89),AND('Budget Template'!P$4='Metadata and Error Checks'!$AR$89,'Budget Template'!P$5='Metadata and Error Checks'!$AT$89),AND('Budget Template'!P$4='Metadata and Error Checks'!$AR$89,'Budget Template'!P$5='Metadata and Error Checks'!$AU$89),AND('Budget Template'!P$4='Metadata and Error Checks'!$AR$89,'Budget Template'!P$5='Metadata and Error Checks'!$AV$89),AND('Budget Template'!P$4='Metadata and Error Checks'!$AR$89,'Budget Template'!P$5='Metadata and Error Checks'!$AW$89),AND('Budget Template'!P$4='Metadata and Error Checks'!$AR$89,'Budget Template'!P$5='Metadata and Error Checks'!$AX$89),AND('Budget Template'!P$4='Metadata and Error Checks'!$AR$89,'Budget Template'!P$5='Metadata and Error Checks'!$AY$89),AND('Budget Template'!P$4='Metadata and Error Checks'!$AR$89,'Budget Template'!P$5='Metadata and Error Checks'!$AZ$89),AND('Budget Template'!P$4='Metadata and Error Checks'!$AR$89,'Budget Template'!P$5='Metadata and Error Checks'!$BA$89),AND('Budget Template'!P$4='Metadata and Error Checks'!$AR$89,'Budget Template'!P$5='Metadata and Error Checks'!$BB$89),AND('Budget Template'!P$4='Metadata and Error Checks'!$AR$89,'Budget Template'!P$5='Metadata and Error Checks'!$BC$89),AND('Budget Template'!P$4='Metadata and Error Checks'!$AR$89,'Budget Template'!P$5='Metadata and Error Checks'!$BD$89),AND('Budget Template'!P$4='Metadata and Error Checks'!$AR$89,'Budget Template'!P$5='Metadata and Error Checks'!$BE$89),AND('Budget Template'!P$4='Metadata and Error Checks'!$AR$89,'Budget Template'!P$5='Metadata and Error Checks'!$BF$89),AND('Budget Template'!P$4='Metadata and Error Checks'!$AR$89,'Budget Template'!P$5='Metadata and Error Checks'!$BG$89),AND('Budget Template'!P$4='Metadata and Error Checks'!$AR$89,'Budget Template'!P$5='Metadata and Error Checks'!$BH$89),AND('Budget Template'!P$4='Metadata and Error Checks'!$AR$89,'Budget Template'!P$5='Metadata and Error Checks'!$BI$89),AND('Budget Template'!P$4='Metadata and Error Checks'!$AR$90,'Budget Template'!P$5='Metadata and Error Checks'!$AS$90),AND('Budget Template'!P$4='Metadata and Error Checks'!$AR$90,'Budget Template'!P$5='Metadata and Error Checks'!$AT$90),AND('Budget Template'!P$4='Metadata and Error Checks'!$AR$90,'Budget Template'!P$5='Metadata and Error Checks'!$AU$90),AND('Budget Template'!P$4='Metadata and Error Checks'!$AR$90,'Budget Template'!P$5='Metadata and Error Checks'!$AV$90),AND('Budget Template'!P$4='Metadata and Error Checks'!$AR$90,'Budget Template'!P$5='Metadata and Error Checks'!$AW$90),AND('Budget Template'!P$4='Metadata and Error Checks'!$AR$90,'Budget Template'!P$5='Metadata and Error Checks'!$AX$90),AND('Budget Template'!P$4='Metadata and Error Checks'!$AR$90,'Budget Template'!P$5='Metadata and Error Checks'!$AY$90),AND('Budget Template'!P$4='Metadata and Error Checks'!$AR$90,'Budget Template'!P$5='Metadata and Error Checks'!$AZ$90),AND('Budget Template'!P$4='Metadata and Error Checks'!$AR$90,'Budget Template'!P$5='Metadata and Error Checks'!$BA$90),AND('Budget Template'!P$4='Metadata and Error Checks'!$AR$90,'Budget Template'!P$5='Metadata and Error Checks'!$BB$90),AND('Budget Template'!P$4='Metadata and Error Checks'!$AR$90,'Budget Template'!P$5='Metadata and Error Checks'!$BC$90),AND('Budget Template'!P$4='Metadata and Error Checks'!$AR$90,'Budget Template'!P$5='Metadata and Error Checks'!$BD$90),AND('Budget Template'!P$4='Metadata and Error Checks'!$AR$90,'Budget Template'!P$5='Metadata and Error Checks'!$BE$90),AND('Budget Template'!P$4='Metadata and Error Checks'!$AR$90,'Budget Template'!P$5='Metadata and Error Checks'!$BF$90),AND('Budget Template'!P$4='Metadata and Error Checks'!$AR$90,'Budget Template'!P$5='Metadata and Error Checks'!$BG$90),AND('Budget Template'!P$4='Metadata and Error Checks'!$AR$90,'Budget Template'!P$5='Metadata and Error Checks'!$BH$90),AND('Budget Template'!P$4='Metadata and Error Checks'!$AR$90,'Budget Template'!P$5='Metadata and Error Checks'!$BI$90), AND('Budget Template'!P$4='Metadata and Error Checks'!$AR$93,'Budget Template'!P$5&lt;&gt;Lists!$G$72),AND('Budget Template'!P$4='Metadata and Error Checks'!$AR$94,'Budget Template'!P$5&lt;&gt;Lists!$G$72),AND('Budget Template'!P$4='Metadata and Error Checks'!$AR$89,'Budget Template'!P$5=Lists!$G$75),AND('Budget Template'!P$4='Metadata and Error Checks'!$AR$90,'Budget Template'!P$5=Lists!$G$75)),"X","")</f>
        <v/>
      </c>
      <c r="R74" s="75" t="str">
        <f>IF(OR(AND('Budget Template'!Q$4='Metadata and Error Checks'!$AR$89,'Budget Template'!Q$5='Metadata and Error Checks'!$AS$89),AND('Budget Template'!Q$4='Metadata and Error Checks'!$AR$89,'Budget Template'!Q$5='Metadata and Error Checks'!$AT$89),AND('Budget Template'!Q$4='Metadata and Error Checks'!$AR$89,'Budget Template'!Q$5='Metadata and Error Checks'!$AU$89),AND('Budget Template'!Q$4='Metadata and Error Checks'!$AR$89,'Budget Template'!Q$5='Metadata and Error Checks'!$AV$89),AND('Budget Template'!Q$4='Metadata and Error Checks'!$AR$89,'Budget Template'!Q$5='Metadata and Error Checks'!$AW$89),AND('Budget Template'!Q$4='Metadata and Error Checks'!$AR$89,'Budget Template'!Q$5='Metadata and Error Checks'!$AX$89),AND('Budget Template'!Q$4='Metadata and Error Checks'!$AR$89,'Budget Template'!Q$5='Metadata and Error Checks'!$AY$89),AND('Budget Template'!Q$4='Metadata and Error Checks'!$AR$89,'Budget Template'!Q$5='Metadata and Error Checks'!$AZ$89),AND('Budget Template'!Q$4='Metadata and Error Checks'!$AR$89,'Budget Template'!Q$5='Metadata and Error Checks'!$BA$89),AND('Budget Template'!Q$4='Metadata and Error Checks'!$AR$89,'Budget Template'!Q$5='Metadata and Error Checks'!$BB$89),AND('Budget Template'!Q$4='Metadata and Error Checks'!$AR$89,'Budget Template'!Q$5='Metadata and Error Checks'!$BC$89),AND('Budget Template'!Q$4='Metadata and Error Checks'!$AR$89,'Budget Template'!Q$5='Metadata and Error Checks'!$BD$89),AND('Budget Template'!Q$4='Metadata and Error Checks'!$AR$89,'Budget Template'!Q$5='Metadata and Error Checks'!$BE$89),AND('Budget Template'!Q$4='Metadata and Error Checks'!$AR$89,'Budget Template'!Q$5='Metadata and Error Checks'!$BF$89),AND('Budget Template'!Q$4='Metadata and Error Checks'!$AR$89,'Budget Template'!Q$5='Metadata and Error Checks'!$BG$89),AND('Budget Template'!Q$4='Metadata and Error Checks'!$AR$89,'Budget Template'!Q$5='Metadata and Error Checks'!$BH$89),AND('Budget Template'!Q$4='Metadata and Error Checks'!$AR$89,'Budget Template'!Q$5='Metadata and Error Checks'!$BI$89),AND('Budget Template'!Q$4='Metadata and Error Checks'!$AR$90,'Budget Template'!Q$5='Metadata and Error Checks'!$AS$90),AND('Budget Template'!Q$4='Metadata and Error Checks'!$AR$90,'Budget Template'!Q$5='Metadata and Error Checks'!$AT$90),AND('Budget Template'!Q$4='Metadata and Error Checks'!$AR$90,'Budget Template'!Q$5='Metadata and Error Checks'!$AU$90),AND('Budget Template'!Q$4='Metadata and Error Checks'!$AR$90,'Budget Template'!Q$5='Metadata and Error Checks'!$AV$90),AND('Budget Template'!Q$4='Metadata and Error Checks'!$AR$90,'Budget Template'!Q$5='Metadata and Error Checks'!$AW$90),AND('Budget Template'!Q$4='Metadata and Error Checks'!$AR$90,'Budget Template'!Q$5='Metadata and Error Checks'!$AX$90),AND('Budget Template'!Q$4='Metadata and Error Checks'!$AR$90,'Budget Template'!Q$5='Metadata and Error Checks'!$AY$90),AND('Budget Template'!Q$4='Metadata and Error Checks'!$AR$90,'Budget Template'!Q$5='Metadata and Error Checks'!$AZ$90),AND('Budget Template'!Q$4='Metadata and Error Checks'!$AR$90,'Budget Template'!Q$5='Metadata and Error Checks'!$BA$90),AND('Budget Template'!Q$4='Metadata and Error Checks'!$AR$90,'Budget Template'!Q$5='Metadata and Error Checks'!$BB$90),AND('Budget Template'!Q$4='Metadata and Error Checks'!$AR$90,'Budget Template'!Q$5='Metadata and Error Checks'!$BC$90),AND('Budget Template'!Q$4='Metadata and Error Checks'!$AR$90,'Budget Template'!Q$5='Metadata and Error Checks'!$BD$90),AND('Budget Template'!Q$4='Metadata and Error Checks'!$AR$90,'Budget Template'!Q$5='Metadata and Error Checks'!$BE$90),AND('Budget Template'!Q$4='Metadata and Error Checks'!$AR$90,'Budget Template'!Q$5='Metadata and Error Checks'!$BF$90),AND('Budget Template'!Q$4='Metadata and Error Checks'!$AR$90,'Budget Template'!Q$5='Metadata and Error Checks'!$BG$90),AND('Budget Template'!Q$4='Metadata and Error Checks'!$AR$90,'Budget Template'!Q$5='Metadata and Error Checks'!$BH$90),AND('Budget Template'!Q$4='Metadata and Error Checks'!$AR$90,'Budget Template'!Q$5='Metadata and Error Checks'!$BI$90), AND('Budget Template'!Q$4='Metadata and Error Checks'!$AR$93,'Budget Template'!Q$5&lt;&gt;Lists!$G$72),AND('Budget Template'!Q$4='Metadata and Error Checks'!$AR$94,'Budget Template'!Q$5&lt;&gt;Lists!$G$72),AND('Budget Template'!Q$4='Metadata and Error Checks'!$AR$89,'Budget Template'!Q$5=Lists!$G$75),AND('Budget Template'!Q$4='Metadata and Error Checks'!$AR$90,'Budget Template'!Q$5=Lists!$G$75)),"X","")</f>
        <v/>
      </c>
      <c r="S74" s="75" t="str">
        <f>IF(OR(AND('Budget Template'!R$4='Metadata and Error Checks'!$AR$89,'Budget Template'!R$5='Metadata and Error Checks'!$AS$89),AND('Budget Template'!R$4='Metadata and Error Checks'!$AR$89,'Budget Template'!R$5='Metadata and Error Checks'!$AT$89),AND('Budget Template'!R$4='Metadata and Error Checks'!$AR$89,'Budget Template'!R$5='Metadata and Error Checks'!$AU$89),AND('Budget Template'!R$4='Metadata and Error Checks'!$AR$89,'Budget Template'!R$5='Metadata and Error Checks'!$AV$89),AND('Budget Template'!R$4='Metadata and Error Checks'!$AR$89,'Budget Template'!R$5='Metadata and Error Checks'!$AW$89),AND('Budget Template'!R$4='Metadata and Error Checks'!$AR$89,'Budget Template'!R$5='Metadata and Error Checks'!$AX$89),AND('Budget Template'!R$4='Metadata and Error Checks'!$AR$89,'Budget Template'!R$5='Metadata and Error Checks'!$AY$89),AND('Budget Template'!R$4='Metadata and Error Checks'!$AR$89,'Budget Template'!R$5='Metadata and Error Checks'!$AZ$89),AND('Budget Template'!R$4='Metadata and Error Checks'!$AR$89,'Budget Template'!R$5='Metadata and Error Checks'!$BA$89),AND('Budget Template'!R$4='Metadata and Error Checks'!$AR$89,'Budget Template'!R$5='Metadata and Error Checks'!$BB$89),AND('Budget Template'!R$4='Metadata and Error Checks'!$AR$89,'Budget Template'!R$5='Metadata and Error Checks'!$BC$89),AND('Budget Template'!R$4='Metadata and Error Checks'!$AR$89,'Budget Template'!R$5='Metadata and Error Checks'!$BD$89),AND('Budget Template'!R$4='Metadata and Error Checks'!$AR$89,'Budget Template'!R$5='Metadata and Error Checks'!$BE$89),AND('Budget Template'!R$4='Metadata and Error Checks'!$AR$89,'Budget Template'!R$5='Metadata and Error Checks'!$BF$89),AND('Budget Template'!R$4='Metadata and Error Checks'!$AR$89,'Budget Template'!R$5='Metadata and Error Checks'!$BG$89),AND('Budget Template'!R$4='Metadata and Error Checks'!$AR$89,'Budget Template'!R$5='Metadata and Error Checks'!$BH$89),AND('Budget Template'!R$4='Metadata and Error Checks'!$AR$89,'Budget Template'!R$5='Metadata and Error Checks'!$BI$89),AND('Budget Template'!R$4='Metadata and Error Checks'!$AR$90,'Budget Template'!R$5='Metadata and Error Checks'!$AS$90),AND('Budget Template'!R$4='Metadata and Error Checks'!$AR$90,'Budget Template'!R$5='Metadata and Error Checks'!$AT$90),AND('Budget Template'!R$4='Metadata and Error Checks'!$AR$90,'Budget Template'!R$5='Metadata and Error Checks'!$AU$90),AND('Budget Template'!R$4='Metadata and Error Checks'!$AR$90,'Budget Template'!R$5='Metadata and Error Checks'!$AV$90),AND('Budget Template'!R$4='Metadata and Error Checks'!$AR$90,'Budget Template'!R$5='Metadata and Error Checks'!$AW$90),AND('Budget Template'!R$4='Metadata and Error Checks'!$AR$90,'Budget Template'!R$5='Metadata and Error Checks'!$AX$90),AND('Budget Template'!R$4='Metadata and Error Checks'!$AR$90,'Budget Template'!R$5='Metadata and Error Checks'!$AY$90),AND('Budget Template'!R$4='Metadata and Error Checks'!$AR$90,'Budget Template'!R$5='Metadata and Error Checks'!$AZ$90),AND('Budget Template'!R$4='Metadata and Error Checks'!$AR$90,'Budget Template'!R$5='Metadata and Error Checks'!$BA$90),AND('Budget Template'!R$4='Metadata and Error Checks'!$AR$90,'Budget Template'!R$5='Metadata and Error Checks'!$BB$90),AND('Budget Template'!R$4='Metadata and Error Checks'!$AR$90,'Budget Template'!R$5='Metadata and Error Checks'!$BC$90),AND('Budget Template'!R$4='Metadata and Error Checks'!$AR$90,'Budget Template'!R$5='Metadata and Error Checks'!$BD$90),AND('Budget Template'!R$4='Metadata and Error Checks'!$AR$90,'Budget Template'!R$5='Metadata and Error Checks'!$BE$90),AND('Budget Template'!R$4='Metadata and Error Checks'!$AR$90,'Budget Template'!R$5='Metadata and Error Checks'!$BF$90),AND('Budget Template'!R$4='Metadata and Error Checks'!$AR$90,'Budget Template'!R$5='Metadata and Error Checks'!$BG$90),AND('Budget Template'!R$4='Metadata and Error Checks'!$AR$90,'Budget Template'!R$5='Metadata and Error Checks'!$BH$90),AND('Budget Template'!R$4='Metadata and Error Checks'!$AR$90,'Budget Template'!R$5='Metadata and Error Checks'!$BI$90), AND('Budget Template'!R$4='Metadata and Error Checks'!$AR$93,'Budget Template'!R$5&lt;&gt;Lists!$G$72),AND('Budget Template'!R$4='Metadata and Error Checks'!$AR$94,'Budget Template'!R$5&lt;&gt;Lists!$G$72),AND('Budget Template'!R$4='Metadata and Error Checks'!$AR$89,'Budget Template'!R$5=Lists!$G$75),AND('Budget Template'!R$4='Metadata and Error Checks'!$AR$90,'Budget Template'!R$5=Lists!$G$75)),"X","")</f>
        <v/>
      </c>
      <c r="T74" s="75" t="str">
        <f>IF(OR(AND('Budget Template'!S$4='Metadata and Error Checks'!$AR$89,'Budget Template'!S$5='Metadata and Error Checks'!$AS$89),AND('Budget Template'!S$4='Metadata and Error Checks'!$AR$89,'Budget Template'!S$5='Metadata and Error Checks'!$AT$89),AND('Budget Template'!S$4='Metadata and Error Checks'!$AR$89,'Budget Template'!S$5='Metadata and Error Checks'!$AU$89),AND('Budget Template'!S$4='Metadata and Error Checks'!$AR$89,'Budget Template'!S$5='Metadata and Error Checks'!$AV$89),AND('Budget Template'!S$4='Metadata and Error Checks'!$AR$89,'Budget Template'!S$5='Metadata and Error Checks'!$AW$89),AND('Budget Template'!S$4='Metadata and Error Checks'!$AR$89,'Budget Template'!S$5='Metadata and Error Checks'!$AX$89),AND('Budget Template'!S$4='Metadata and Error Checks'!$AR$89,'Budget Template'!S$5='Metadata and Error Checks'!$AY$89),AND('Budget Template'!S$4='Metadata and Error Checks'!$AR$89,'Budget Template'!S$5='Metadata and Error Checks'!$AZ$89),AND('Budget Template'!S$4='Metadata and Error Checks'!$AR$89,'Budget Template'!S$5='Metadata and Error Checks'!$BA$89),AND('Budget Template'!S$4='Metadata and Error Checks'!$AR$89,'Budget Template'!S$5='Metadata and Error Checks'!$BB$89),AND('Budget Template'!S$4='Metadata and Error Checks'!$AR$89,'Budget Template'!S$5='Metadata and Error Checks'!$BC$89),AND('Budget Template'!S$4='Metadata and Error Checks'!$AR$89,'Budget Template'!S$5='Metadata and Error Checks'!$BD$89),AND('Budget Template'!S$4='Metadata and Error Checks'!$AR$89,'Budget Template'!S$5='Metadata and Error Checks'!$BE$89),AND('Budget Template'!S$4='Metadata and Error Checks'!$AR$89,'Budget Template'!S$5='Metadata and Error Checks'!$BF$89),AND('Budget Template'!S$4='Metadata and Error Checks'!$AR$89,'Budget Template'!S$5='Metadata and Error Checks'!$BG$89),AND('Budget Template'!S$4='Metadata and Error Checks'!$AR$89,'Budget Template'!S$5='Metadata and Error Checks'!$BH$89),AND('Budget Template'!S$4='Metadata and Error Checks'!$AR$89,'Budget Template'!S$5='Metadata and Error Checks'!$BI$89),AND('Budget Template'!S$4='Metadata and Error Checks'!$AR$90,'Budget Template'!S$5='Metadata and Error Checks'!$AS$90),AND('Budget Template'!S$4='Metadata and Error Checks'!$AR$90,'Budget Template'!S$5='Metadata and Error Checks'!$AT$90),AND('Budget Template'!S$4='Metadata and Error Checks'!$AR$90,'Budget Template'!S$5='Metadata and Error Checks'!$AU$90),AND('Budget Template'!S$4='Metadata and Error Checks'!$AR$90,'Budget Template'!S$5='Metadata and Error Checks'!$AV$90),AND('Budget Template'!S$4='Metadata and Error Checks'!$AR$90,'Budget Template'!S$5='Metadata and Error Checks'!$AW$90),AND('Budget Template'!S$4='Metadata and Error Checks'!$AR$90,'Budget Template'!S$5='Metadata and Error Checks'!$AX$90),AND('Budget Template'!S$4='Metadata and Error Checks'!$AR$90,'Budget Template'!S$5='Metadata and Error Checks'!$AY$90),AND('Budget Template'!S$4='Metadata and Error Checks'!$AR$90,'Budget Template'!S$5='Metadata and Error Checks'!$AZ$90),AND('Budget Template'!S$4='Metadata and Error Checks'!$AR$90,'Budget Template'!S$5='Metadata and Error Checks'!$BA$90),AND('Budget Template'!S$4='Metadata and Error Checks'!$AR$90,'Budget Template'!S$5='Metadata and Error Checks'!$BB$90),AND('Budget Template'!S$4='Metadata and Error Checks'!$AR$90,'Budget Template'!S$5='Metadata and Error Checks'!$BC$90),AND('Budget Template'!S$4='Metadata and Error Checks'!$AR$90,'Budget Template'!S$5='Metadata and Error Checks'!$BD$90),AND('Budget Template'!S$4='Metadata and Error Checks'!$AR$90,'Budget Template'!S$5='Metadata and Error Checks'!$BE$90),AND('Budget Template'!S$4='Metadata and Error Checks'!$AR$90,'Budget Template'!S$5='Metadata and Error Checks'!$BF$90),AND('Budget Template'!S$4='Metadata and Error Checks'!$AR$90,'Budget Template'!S$5='Metadata and Error Checks'!$BG$90),AND('Budget Template'!S$4='Metadata and Error Checks'!$AR$90,'Budget Template'!S$5='Metadata and Error Checks'!$BH$90),AND('Budget Template'!S$4='Metadata and Error Checks'!$AR$90,'Budget Template'!S$5='Metadata and Error Checks'!$BI$90), AND('Budget Template'!S$4='Metadata and Error Checks'!$AR$93,'Budget Template'!S$5&lt;&gt;Lists!$G$72),AND('Budget Template'!S$4='Metadata and Error Checks'!$AR$94,'Budget Template'!S$5&lt;&gt;Lists!$G$72),AND('Budget Template'!S$4='Metadata and Error Checks'!$AR$89,'Budget Template'!S$5=Lists!$G$75),AND('Budget Template'!S$4='Metadata and Error Checks'!$AR$90,'Budget Template'!S$5=Lists!$G$75)),"X","")</f>
        <v/>
      </c>
      <c r="U74" s="75" t="str">
        <f>IF(OR(AND('Budget Template'!T$4='Metadata and Error Checks'!$AR$89,'Budget Template'!T$5='Metadata and Error Checks'!$AS$89),AND('Budget Template'!T$4='Metadata and Error Checks'!$AR$89,'Budget Template'!T$5='Metadata and Error Checks'!$AT$89),AND('Budget Template'!T$4='Metadata and Error Checks'!$AR$89,'Budget Template'!T$5='Metadata and Error Checks'!$AU$89),AND('Budget Template'!T$4='Metadata and Error Checks'!$AR$89,'Budget Template'!T$5='Metadata and Error Checks'!$AV$89),AND('Budget Template'!T$4='Metadata and Error Checks'!$AR$89,'Budget Template'!T$5='Metadata and Error Checks'!$AW$89),AND('Budget Template'!T$4='Metadata and Error Checks'!$AR$89,'Budget Template'!T$5='Metadata and Error Checks'!$AX$89),AND('Budget Template'!T$4='Metadata and Error Checks'!$AR$89,'Budget Template'!T$5='Metadata and Error Checks'!$AY$89),AND('Budget Template'!T$4='Metadata and Error Checks'!$AR$89,'Budget Template'!T$5='Metadata and Error Checks'!$AZ$89),AND('Budget Template'!T$4='Metadata and Error Checks'!$AR$89,'Budget Template'!T$5='Metadata and Error Checks'!$BA$89),AND('Budget Template'!T$4='Metadata and Error Checks'!$AR$89,'Budget Template'!T$5='Metadata and Error Checks'!$BB$89),AND('Budget Template'!T$4='Metadata and Error Checks'!$AR$89,'Budget Template'!T$5='Metadata and Error Checks'!$BC$89),AND('Budget Template'!T$4='Metadata and Error Checks'!$AR$89,'Budget Template'!T$5='Metadata and Error Checks'!$BD$89),AND('Budget Template'!T$4='Metadata and Error Checks'!$AR$89,'Budget Template'!T$5='Metadata and Error Checks'!$BE$89),AND('Budget Template'!T$4='Metadata and Error Checks'!$AR$89,'Budget Template'!T$5='Metadata and Error Checks'!$BF$89),AND('Budget Template'!T$4='Metadata and Error Checks'!$AR$89,'Budget Template'!T$5='Metadata and Error Checks'!$BG$89),AND('Budget Template'!T$4='Metadata and Error Checks'!$AR$89,'Budget Template'!T$5='Metadata and Error Checks'!$BH$89),AND('Budget Template'!T$4='Metadata and Error Checks'!$AR$89,'Budget Template'!T$5='Metadata and Error Checks'!$BI$89),AND('Budget Template'!T$4='Metadata and Error Checks'!$AR$90,'Budget Template'!T$5='Metadata and Error Checks'!$AS$90),AND('Budget Template'!T$4='Metadata and Error Checks'!$AR$90,'Budget Template'!T$5='Metadata and Error Checks'!$AT$90),AND('Budget Template'!T$4='Metadata and Error Checks'!$AR$90,'Budget Template'!T$5='Metadata and Error Checks'!$AU$90),AND('Budget Template'!T$4='Metadata and Error Checks'!$AR$90,'Budget Template'!T$5='Metadata and Error Checks'!$AV$90),AND('Budget Template'!T$4='Metadata and Error Checks'!$AR$90,'Budget Template'!T$5='Metadata and Error Checks'!$AW$90),AND('Budget Template'!T$4='Metadata and Error Checks'!$AR$90,'Budget Template'!T$5='Metadata and Error Checks'!$AX$90),AND('Budget Template'!T$4='Metadata and Error Checks'!$AR$90,'Budget Template'!T$5='Metadata and Error Checks'!$AY$90),AND('Budget Template'!T$4='Metadata and Error Checks'!$AR$90,'Budget Template'!T$5='Metadata and Error Checks'!$AZ$90),AND('Budget Template'!T$4='Metadata and Error Checks'!$AR$90,'Budget Template'!T$5='Metadata and Error Checks'!$BA$90),AND('Budget Template'!T$4='Metadata and Error Checks'!$AR$90,'Budget Template'!T$5='Metadata and Error Checks'!$BB$90),AND('Budget Template'!T$4='Metadata and Error Checks'!$AR$90,'Budget Template'!T$5='Metadata and Error Checks'!$BC$90),AND('Budget Template'!T$4='Metadata and Error Checks'!$AR$90,'Budget Template'!T$5='Metadata and Error Checks'!$BD$90),AND('Budget Template'!T$4='Metadata and Error Checks'!$AR$90,'Budget Template'!T$5='Metadata and Error Checks'!$BE$90),AND('Budget Template'!T$4='Metadata and Error Checks'!$AR$90,'Budget Template'!T$5='Metadata and Error Checks'!$BF$90),AND('Budget Template'!T$4='Metadata and Error Checks'!$AR$90,'Budget Template'!T$5='Metadata and Error Checks'!$BG$90),AND('Budget Template'!T$4='Metadata and Error Checks'!$AR$90,'Budget Template'!T$5='Metadata and Error Checks'!$BH$90),AND('Budget Template'!T$4='Metadata and Error Checks'!$AR$90,'Budget Template'!T$5='Metadata and Error Checks'!$BI$90), AND('Budget Template'!T$4='Metadata and Error Checks'!$AR$93,'Budget Template'!T$5&lt;&gt;Lists!$G$72),AND('Budget Template'!T$4='Metadata and Error Checks'!$AR$94,'Budget Template'!T$5&lt;&gt;Lists!$G$72),AND('Budget Template'!T$4='Metadata and Error Checks'!$AR$89,'Budget Template'!T$5=Lists!$G$75),AND('Budget Template'!T$4='Metadata and Error Checks'!$AR$90,'Budget Template'!T$5=Lists!$G$75)),"X","")</f>
        <v/>
      </c>
      <c r="V74" s="75" t="str">
        <f>IF(OR(AND('Budget Template'!U$4='Metadata and Error Checks'!$AR$89,'Budget Template'!U$5='Metadata and Error Checks'!$AS$89),AND('Budget Template'!U$4='Metadata and Error Checks'!$AR$89,'Budget Template'!U$5='Metadata and Error Checks'!$AT$89),AND('Budget Template'!U$4='Metadata and Error Checks'!$AR$89,'Budget Template'!U$5='Metadata and Error Checks'!$AU$89),AND('Budget Template'!U$4='Metadata and Error Checks'!$AR$89,'Budget Template'!U$5='Metadata and Error Checks'!$AV$89),AND('Budget Template'!U$4='Metadata and Error Checks'!$AR$89,'Budget Template'!U$5='Metadata and Error Checks'!$AW$89),AND('Budget Template'!U$4='Metadata and Error Checks'!$AR$89,'Budget Template'!U$5='Metadata and Error Checks'!$AX$89),AND('Budget Template'!U$4='Metadata and Error Checks'!$AR$89,'Budget Template'!U$5='Metadata and Error Checks'!$AY$89),AND('Budget Template'!U$4='Metadata and Error Checks'!$AR$89,'Budget Template'!U$5='Metadata and Error Checks'!$AZ$89),AND('Budget Template'!U$4='Metadata and Error Checks'!$AR$89,'Budget Template'!U$5='Metadata and Error Checks'!$BA$89),AND('Budget Template'!U$4='Metadata and Error Checks'!$AR$89,'Budget Template'!U$5='Metadata and Error Checks'!$BB$89),AND('Budget Template'!U$4='Metadata and Error Checks'!$AR$89,'Budget Template'!U$5='Metadata and Error Checks'!$BC$89),AND('Budget Template'!U$4='Metadata and Error Checks'!$AR$89,'Budget Template'!U$5='Metadata and Error Checks'!$BD$89),AND('Budget Template'!U$4='Metadata and Error Checks'!$AR$89,'Budget Template'!U$5='Metadata and Error Checks'!$BE$89),AND('Budget Template'!U$4='Metadata and Error Checks'!$AR$89,'Budget Template'!U$5='Metadata and Error Checks'!$BF$89),AND('Budget Template'!U$4='Metadata and Error Checks'!$AR$89,'Budget Template'!U$5='Metadata and Error Checks'!$BG$89),AND('Budget Template'!U$4='Metadata and Error Checks'!$AR$89,'Budget Template'!U$5='Metadata and Error Checks'!$BH$89),AND('Budget Template'!U$4='Metadata and Error Checks'!$AR$89,'Budget Template'!U$5='Metadata and Error Checks'!$BI$89),AND('Budget Template'!U$4='Metadata and Error Checks'!$AR$90,'Budget Template'!U$5='Metadata and Error Checks'!$AS$90),AND('Budget Template'!U$4='Metadata and Error Checks'!$AR$90,'Budget Template'!U$5='Metadata and Error Checks'!$AT$90),AND('Budget Template'!U$4='Metadata and Error Checks'!$AR$90,'Budget Template'!U$5='Metadata and Error Checks'!$AU$90),AND('Budget Template'!U$4='Metadata and Error Checks'!$AR$90,'Budget Template'!U$5='Metadata and Error Checks'!$AV$90),AND('Budget Template'!U$4='Metadata and Error Checks'!$AR$90,'Budget Template'!U$5='Metadata and Error Checks'!$AW$90),AND('Budget Template'!U$4='Metadata and Error Checks'!$AR$90,'Budget Template'!U$5='Metadata and Error Checks'!$AX$90),AND('Budget Template'!U$4='Metadata and Error Checks'!$AR$90,'Budget Template'!U$5='Metadata and Error Checks'!$AY$90),AND('Budget Template'!U$4='Metadata and Error Checks'!$AR$90,'Budget Template'!U$5='Metadata and Error Checks'!$AZ$90),AND('Budget Template'!U$4='Metadata and Error Checks'!$AR$90,'Budget Template'!U$5='Metadata and Error Checks'!$BA$90),AND('Budget Template'!U$4='Metadata and Error Checks'!$AR$90,'Budget Template'!U$5='Metadata and Error Checks'!$BB$90),AND('Budget Template'!U$4='Metadata and Error Checks'!$AR$90,'Budget Template'!U$5='Metadata and Error Checks'!$BC$90),AND('Budget Template'!U$4='Metadata and Error Checks'!$AR$90,'Budget Template'!U$5='Metadata and Error Checks'!$BD$90),AND('Budget Template'!U$4='Metadata and Error Checks'!$AR$90,'Budget Template'!U$5='Metadata and Error Checks'!$BE$90),AND('Budget Template'!U$4='Metadata and Error Checks'!$AR$90,'Budget Template'!U$5='Metadata and Error Checks'!$BF$90),AND('Budget Template'!U$4='Metadata and Error Checks'!$AR$90,'Budget Template'!U$5='Metadata and Error Checks'!$BG$90),AND('Budget Template'!U$4='Metadata and Error Checks'!$AR$90,'Budget Template'!U$5='Metadata and Error Checks'!$BH$90),AND('Budget Template'!U$4='Metadata and Error Checks'!$AR$90,'Budget Template'!U$5='Metadata and Error Checks'!$BI$90), AND('Budget Template'!U$4='Metadata and Error Checks'!$AR$93,'Budget Template'!U$5&lt;&gt;Lists!$G$72),AND('Budget Template'!U$4='Metadata and Error Checks'!$AR$94,'Budget Template'!U$5&lt;&gt;Lists!$G$72),AND('Budget Template'!U$4='Metadata and Error Checks'!$AR$89,'Budget Template'!U$5=Lists!$G$75),AND('Budget Template'!U$4='Metadata and Error Checks'!$AR$90,'Budget Template'!U$5=Lists!$G$75)),"X","")</f>
        <v/>
      </c>
      <c r="W74" s="75" t="str">
        <f>IF(OR(AND('Budget Template'!V$4='Metadata and Error Checks'!$AR$89,'Budget Template'!V$5='Metadata and Error Checks'!$AS$89),AND('Budget Template'!V$4='Metadata and Error Checks'!$AR$89,'Budget Template'!V$5='Metadata and Error Checks'!$AT$89),AND('Budget Template'!V$4='Metadata and Error Checks'!$AR$89,'Budget Template'!V$5='Metadata and Error Checks'!$AU$89),AND('Budget Template'!V$4='Metadata and Error Checks'!$AR$89,'Budget Template'!V$5='Metadata and Error Checks'!$AV$89),AND('Budget Template'!V$4='Metadata and Error Checks'!$AR$89,'Budget Template'!V$5='Metadata and Error Checks'!$AW$89),AND('Budget Template'!V$4='Metadata and Error Checks'!$AR$89,'Budget Template'!V$5='Metadata and Error Checks'!$AX$89),AND('Budget Template'!V$4='Metadata and Error Checks'!$AR$89,'Budget Template'!V$5='Metadata and Error Checks'!$AY$89),AND('Budget Template'!V$4='Metadata and Error Checks'!$AR$89,'Budget Template'!V$5='Metadata and Error Checks'!$AZ$89),AND('Budget Template'!V$4='Metadata and Error Checks'!$AR$89,'Budget Template'!V$5='Metadata and Error Checks'!$BA$89),AND('Budget Template'!V$4='Metadata and Error Checks'!$AR$89,'Budget Template'!V$5='Metadata and Error Checks'!$BB$89),AND('Budget Template'!V$4='Metadata and Error Checks'!$AR$89,'Budget Template'!V$5='Metadata and Error Checks'!$BC$89),AND('Budget Template'!V$4='Metadata and Error Checks'!$AR$89,'Budget Template'!V$5='Metadata and Error Checks'!$BD$89),AND('Budget Template'!V$4='Metadata and Error Checks'!$AR$89,'Budget Template'!V$5='Metadata and Error Checks'!$BE$89),AND('Budget Template'!V$4='Metadata and Error Checks'!$AR$89,'Budget Template'!V$5='Metadata and Error Checks'!$BF$89),AND('Budget Template'!V$4='Metadata and Error Checks'!$AR$89,'Budget Template'!V$5='Metadata and Error Checks'!$BG$89),AND('Budget Template'!V$4='Metadata and Error Checks'!$AR$89,'Budget Template'!V$5='Metadata and Error Checks'!$BH$89),AND('Budget Template'!V$4='Metadata and Error Checks'!$AR$89,'Budget Template'!V$5='Metadata and Error Checks'!$BI$89),AND('Budget Template'!V$4='Metadata and Error Checks'!$AR$90,'Budget Template'!V$5='Metadata and Error Checks'!$AS$90),AND('Budget Template'!V$4='Metadata and Error Checks'!$AR$90,'Budget Template'!V$5='Metadata and Error Checks'!$AT$90),AND('Budget Template'!V$4='Metadata and Error Checks'!$AR$90,'Budget Template'!V$5='Metadata and Error Checks'!$AU$90),AND('Budget Template'!V$4='Metadata and Error Checks'!$AR$90,'Budget Template'!V$5='Metadata and Error Checks'!$AV$90),AND('Budget Template'!V$4='Metadata and Error Checks'!$AR$90,'Budget Template'!V$5='Metadata and Error Checks'!$AW$90),AND('Budget Template'!V$4='Metadata and Error Checks'!$AR$90,'Budget Template'!V$5='Metadata and Error Checks'!$AX$90),AND('Budget Template'!V$4='Metadata and Error Checks'!$AR$90,'Budget Template'!V$5='Metadata and Error Checks'!$AY$90),AND('Budget Template'!V$4='Metadata and Error Checks'!$AR$90,'Budget Template'!V$5='Metadata and Error Checks'!$AZ$90),AND('Budget Template'!V$4='Metadata and Error Checks'!$AR$90,'Budget Template'!V$5='Metadata and Error Checks'!$BA$90),AND('Budget Template'!V$4='Metadata and Error Checks'!$AR$90,'Budget Template'!V$5='Metadata and Error Checks'!$BB$90),AND('Budget Template'!V$4='Metadata and Error Checks'!$AR$90,'Budget Template'!V$5='Metadata and Error Checks'!$BC$90),AND('Budget Template'!V$4='Metadata and Error Checks'!$AR$90,'Budget Template'!V$5='Metadata and Error Checks'!$BD$90),AND('Budget Template'!V$4='Metadata and Error Checks'!$AR$90,'Budget Template'!V$5='Metadata and Error Checks'!$BE$90),AND('Budget Template'!V$4='Metadata and Error Checks'!$AR$90,'Budget Template'!V$5='Metadata and Error Checks'!$BF$90),AND('Budget Template'!V$4='Metadata and Error Checks'!$AR$90,'Budget Template'!V$5='Metadata and Error Checks'!$BG$90),AND('Budget Template'!V$4='Metadata and Error Checks'!$AR$90,'Budget Template'!V$5='Metadata and Error Checks'!$BH$90),AND('Budget Template'!V$4='Metadata and Error Checks'!$AR$90,'Budget Template'!V$5='Metadata and Error Checks'!$BI$90), AND('Budget Template'!V$4='Metadata and Error Checks'!$AR$93,'Budget Template'!V$5&lt;&gt;Lists!$G$72),AND('Budget Template'!V$4='Metadata and Error Checks'!$AR$94,'Budget Template'!V$5&lt;&gt;Lists!$G$72),AND('Budget Template'!V$4='Metadata and Error Checks'!$AR$89,'Budget Template'!V$5=Lists!$G$75),AND('Budget Template'!V$4='Metadata and Error Checks'!$AR$90,'Budget Template'!V$5=Lists!$G$75)),"X","")</f>
        <v/>
      </c>
      <c r="X74" s="75" t="str">
        <f>IF(OR(AND('Budget Template'!W$4='Metadata and Error Checks'!$AR$89,'Budget Template'!W$5='Metadata and Error Checks'!$AS$89),AND('Budget Template'!W$4='Metadata and Error Checks'!$AR$89,'Budget Template'!W$5='Metadata and Error Checks'!$AT$89),AND('Budget Template'!W$4='Metadata and Error Checks'!$AR$89,'Budget Template'!W$5='Metadata and Error Checks'!$AU$89),AND('Budget Template'!W$4='Metadata and Error Checks'!$AR$89,'Budget Template'!W$5='Metadata and Error Checks'!$AV$89),AND('Budget Template'!W$4='Metadata and Error Checks'!$AR$89,'Budget Template'!W$5='Metadata and Error Checks'!$AW$89),AND('Budget Template'!W$4='Metadata and Error Checks'!$AR$89,'Budget Template'!W$5='Metadata and Error Checks'!$AX$89),AND('Budget Template'!W$4='Metadata and Error Checks'!$AR$89,'Budget Template'!W$5='Metadata and Error Checks'!$AY$89),AND('Budget Template'!W$4='Metadata and Error Checks'!$AR$89,'Budget Template'!W$5='Metadata and Error Checks'!$AZ$89),AND('Budget Template'!W$4='Metadata and Error Checks'!$AR$89,'Budget Template'!W$5='Metadata and Error Checks'!$BA$89),AND('Budget Template'!W$4='Metadata and Error Checks'!$AR$89,'Budget Template'!W$5='Metadata and Error Checks'!$BB$89),AND('Budget Template'!W$4='Metadata and Error Checks'!$AR$89,'Budget Template'!W$5='Metadata and Error Checks'!$BC$89),AND('Budget Template'!W$4='Metadata and Error Checks'!$AR$89,'Budget Template'!W$5='Metadata and Error Checks'!$BD$89),AND('Budget Template'!W$4='Metadata and Error Checks'!$AR$89,'Budget Template'!W$5='Metadata and Error Checks'!$BE$89),AND('Budget Template'!W$4='Metadata and Error Checks'!$AR$89,'Budget Template'!W$5='Metadata and Error Checks'!$BF$89),AND('Budget Template'!W$4='Metadata and Error Checks'!$AR$89,'Budget Template'!W$5='Metadata and Error Checks'!$BG$89),AND('Budget Template'!W$4='Metadata and Error Checks'!$AR$89,'Budget Template'!W$5='Metadata and Error Checks'!$BH$89),AND('Budget Template'!W$4='Metadata and Error Checks'!$AR$89,'Budget Template'!W$5='Metadata and Error Checks'!$BI$89),AND('Budget Template'!W$4='Metadata and Error Checks'!$AR$90,'Budget Template'!W$5='Metadata and Error Checks'!$AS$90),AND('Budget Template'!W$4='Metadata and Error Checks'!$AR$90,'Budget Template'!W$5='Metadata and Error Checks'!$AT$90),AND('Budget Template'!W$4='Metadata and Error Checks'!$AR$90,'Budget Template'!W$5='Metadata and Error Checks'!$AU$90),AND('Budget Template'!W$4='Metadata and Error Checks'!$AR$90,'Budget Template'!W$5='Metadata and Error Checks'!$AV$90),AND('Budget Template'!W$4='Metadata and Error Checks'!$AR$90,'Budget Template'!W$5='Metadata and Error Checks'!$AW$90),AND('Budget Template'!W$4='Metadata and Error Checks'!$AR$90,'Budget Template'!W$5='Metadata and Error Checks'!$AX$90),AND('Budget Template'!W$4='Metadata and Error Checks'!$AR$90,'Budget Template'!W$5='Metadata and Error Checks'!$AY$90),AND('Budget Template'!W$4='Metadata and Error Checks'!$AR$90,'Budget Template'!W$5='Metadata and Error Checks'!$AZ$90),AND('Budget Template'!W$4='Metadata and Error Checks'!$AR$90,'Budget Template'!W$5='Metadata and Error Checks'!$BA$90),AND('Budget Template'!W$4='Metadata and Error Checks'!$AR$90,'Budget Template'!W$5='Metadata and Error Checks'!$BB$90),AND('Budget Template'!W$4='Metadata and Error Checks'!$AR$90,'Budget Template'!W$5='Metadata and Error Checks'!$BC$90),AND('Budget Template'!W$4='Metadata and Error Checks'!$AR$90,'Budget Template'!W$5='Metadata and Error Checks'!$BD$90),AND('Budget Template'!W$4='Metadata and Error Checks'!$AR$90,'Budget Template'!W$5='Metadata and Error Checks'!$BE$90),AND('Budget Template'!W$4='Metadata and Error Checks'!$AR$90,'Budget Template'!W$5='Metadata and Error Checks'!$BF$90),AND('Budget Template'!W$4='Metadata and Error Checks'!$AR$90,'Budget Template'!W$5='Metadata and Error Checks'!$BG$90),AND('Budget Template'!W$4='Metadata and Error Checks'!$AR$90,'Budget Template'!W$5='Metadata and Error Checks'!$BH$90),AND('Budget Template'!W$4='Metadata and Error Checks'!$AR$90,'Budget Template'!W$5='Metadata and Error Checks'!$BI$90), AND('Budget Template'!W$4='Metadata and Error Checks'!$AR$93,'Budget Template'!W$5&lt;&gt;Lists!$G$72),AND('Budget Template'!W$4='Metadata and Error Checks'!$AR$94,'Budget Template'!W$5&lt;&gt;Lists!$G$72),AND('Budget Template'!W$4='Metadata and Error Checks'!$AR$89,'Budget Template'!W$5=Lists!$G$75),AND('Budget Template'!W$4='Metadata and Error Checks'!$AR$90,'Budget Template'!W$5=Lists!$G$75)),"X","")</f>
        <v/>
      </c>
      <c r="Y74" s="75" t="str">
        <f>IF(OR(AND('Budget Template'!X$4='Metadata and Error Checks'!$AR$89,'Budget Template'!X$5='Metadata and Error Checks'!$AS$89),AND('Budget Template'!X$4='Metadata and Error Checks'!$AR$89,'Budget Template'!X$5='Metadata and Error Checks'!$AT$89),AND('Budget Template'!X$4='Metadata and Error Checks'!$AR$89,'Budget Template'!X$5='Metadata and Error Checks'!$AU$89),AND('Budget Template'!X$4='Metadata and Error Checks'!$AR$89,'Budget Template'!X$5='Metadata and Error Checks'!$AV$89),AND('Budget Template'!X$4='Metadata and Error Checks'!$AR$89,'Budget Template'!X$5='Metadata and Error Checks'!$AW$89),AND('Budget Template'!X$4='Metadata and Error Checks'!$AR$89,'Budget Template'!X$5='Metadata and Error Checks'!$AX$89),AND('Budget Template'!X$4='Metadata and Error Checks'!$AR$89,'Budget Template'!X$5='Metadata and Error Checks'!$AY$89),AND('Budget Template'!X$4='Metadata and Error Checks'!$AR$89,'Budget Template'!X$5='Metadata and Error Checks'!$AZ$89),AND('Budget Template'!X$4='Metadata and Error Checks'!$AR$89,'Budget Template'!X$5='Metadata and Error Checks'!$BA$89),AND('Budget Template'!X$4='Metadata and Error Checks'!$AR$89,'Budget Template'!X$5='Metadata and Error Checks'!$BB$89),AND('Budget Template'!X$4='Metadata and Error Checks'!$AR$89,'Budget Template'!X$5='Metadata and Error Checks'!$BC$89),AND('Budget Template'!X$4='Metadata and Error Checks'!$AR$89,'Budget Template'!X$5='Metadata and Error Checks'!$BD$89),AND('Budget Template'!X$4='Metadata and Error Checks'!$AR$89,'Budget Template'!X$5='Metadata and Error Checks'!$BE$89),AND('Budget Template'!X$4='Metadata and Error Checks'!$AR$89,'Budget Template'!X$5='Metadata and Error Checks'!$BF$89),AND('Budget Template'!X$4='Metadata and Error Checks'!$AR$89,'Budget Template'!X$5='Metadata and Error Checks'!$BG$89),AND('Budget Template'!X$4='Metadata and Error Checks'!$AR$89,'Budget Template'!X$5='Metadata and Error Checks'!$BH$89),AND('Budget Template'!X$4='Metadata and Error Checks'!$AR$89,'Budget Template'!X$5='Metadata and Error Checks'!$BI$89),AND('Budget Template'!X$4='Metadata and Error Checks'!$AR$90,'Budget Template'!X$5='Metadata and Error Checks'!$AS$90),AND('Budget Template'!X$4='Metadata and Error Checks'!$AR$90,'Budget Template'!X$5='Metadata and Error Checks'!$AT$90),AND('Budget Template'!X$4='Metadata and Error Checks'!$AR$90,'Budget Template'!X$5='Metadata and Error Checks'!$AU$90),AND('Budget Template'!X$4='Metadata and Error Checks'!$AR$90,'Budget Template'!X$5='Metadata and Error Checks'!$AV$90),AND('Budget Template'!X$4='Metadata and Error Checks'!$AR$90,'Budget Template'!X$5='Metadata and Error Checks'!$AW$90),AND('Budget Template'!X$4='Metadata and Error Checks'!$AR$90,'Budget Template'!X$5='Metadata and Error Checks'!$AX$90),AND('Budget Template'!X$4='Metadata and Error Checks'!$AR$90,'Budget Template'!X$5='Metadata and Error Checks'!$AY$90),AND('Budget Template'!X$4='Metadata and Error Checks'!$AR$90,'Budget Template'!X$5='Metadata and Error Checks'!$AZ$90),AND('Budget Template'!X$4='Metadata and Error Checks'!$AR$90,'Budget Template'!X$5='Metadata and Error Checks'!$BA$90),AND('Budget Template'!X$4='Metadata and Error Checks'!$AR$90,'Budget Template'!X$5='Metadata and Error Checks'!$BB$90),AND('Budget Template'!X$4='Metadata and Error Checks'!$AR$90,'Budget Template'!X$5='Metadata and Error Checks'!$BC$90),AND('Budget Template'!X$4='Metadata and Error Checks'!$AR$90,'Budget Template'!X$5='Metadata and Error Checks'!$BD$90),AND('Budget Template'!X$4='Metadata and Error Checks'!$AR$90,'Budget Template'!X$5='Metadata and Error Checks'!$BE$90),AND('Budget Template'!X$4='Metadata and Error Checks'!$AR$90,'Budget Template'!X$5='Metadata and Error Checks'!$BF$90),AND('Budget Template'!X$4='Metadata and Error Checks'!$AR$90,'Budget Template'!X$5='Metadata and Error Checks'!$BG$90),AND('Budget Template'!X$4='Metadata and Error Checks'!$AR$90,'Budget Template'!X$5='Metadata and Error Checks'!$BH$90),AND('Budget Template'!X$4='Metadata and Error Checks'!$AR$90,'Budget Template'!X$5='Metadata and Error Checks'!$BI$90), AND('Budget Template'!X$4='Metadata and Error Checks'!$AR$93,'Budget Template'!X$5&lt;&gt;Lists!$G$72),AND('Budget Template'!X$4='Metadata and Error Checks'!$AR$94,'Budget Template'!X$5&lt;&gt;Lists!$G$72),AND('Budget Template'!X$4='Metadata and Error Checks'!$AR$89,'Budget Template'!X$5=Lists!$G$75),AND('Budget Template'!X$4='Metadata and Error Checks'!$AR$90,'Budget Template'!X$5=Lists!$G$75)),"X","")</f>
        <v/>
      </c>
      <c r="Z74" s="75" t="str">
        <f>IF(OR(AND('Budget Template'!Y$4='Metadata and Error Checks'!$AR$89,'Budget Template'!Y$5='Metadata and Error Checks'!$AS$89),AND('Budget Template'!Y$4='Metadata and Error Checks'!$AR$89,'Budget Template'!Y$5='Metadata and Error Checks'!$AT$89),AND('Budget Template'!Y$4='Metadata and Error Checks'!$AR$89,'Budget Template'!Y$5='Metadata and Error Checks'!$AU$89),AND('Budget Template'!Y$4='Metadata and Error Checks'!$AR$89,'Budget Template'!Y$5='Metadata and Error Checks'!$AV$89),AND('Budget Template'!Y$4='Metadata and Error Checks'!$AR$89,'Budget Template'!Y$5='Metadata and Error Checks'!$AW$89),AND('Budget Template'!Y$4='Metadata and Error Checks'!$AR$89,'Budget Template'!Y$5='Metadata and Error Checks'!$AX$89),AND('Budget Template'!Y$4='Metadata and Error Checks'!$AR$89,'Budget Template'!Y$5='Metadata and Error Checks'!$AY$89),AND('Budget Template'!Y$4='Metadata and Error Checks'!$AR$89,'Budget Template'!Y$5='Metadata and Error Checks'!$AZ$89),AND('Budget Template'!Y$4='Metadata and Error Checks'!$AR$89,'Budget Template'!Y$5='Metadata and Error Checks'!$BA$89),AND('Budget Template'!Y$4='Metadata and Error Checks'!$AR$89,'Budget Template'!Y$5='Metadata and Error Checks'!$BB$89),AND('Budget Template'!Y$4='Metadata and Error Checks'!$AR$89,'Budget Template'!Y$5='Metadata and Error Checks'!$BC$89),AND('Budget Template'!Y$4='Metadata and Error Checks'!$AR$89,'Budget Template'!Y$5='Metadata and Error Checks'!$BD$89),AND('Budget Template'!Y$4='Metadata and Error Checks'!$AR$89,'Budget Template'!Y$5='Metadata and Error Checks'!$BE$89),AND('Budget Template'!Y$4='Metadata and Error Checks'!$AR$89,'Budget Template'!Y$5='Metadata and Error Checks'!$BF$89),AND('Budget Template'!Y$4='Metadata and Error Checks'!$AR$89,'Budget Template'!Y$5='Metadata and Error Checks'!$BG$89),AND('Budget Template'!Y$4='Metadata and Error Checks'!$AR$89,'Budget Template'!Y$5='Metadata and Error Checks'!$BH$89),AND('Budget Template'!Y$4='Metadata and Error Checks'!$AR$89,'Budget Template'!Y$5='Metadata and Error Checks'!$BI$89),AND('Budget Template'!Y$4='Metadata and Error Checks'!$AR$90,'Budget Template'!Y$5='Metadata and Error Checks'!$AS$90),AND('Budget Template'!Y$4='Metadata and Error Checks'!$AR$90,'Budget Template'!Y$5='Metadata and Error Checks'!$AT$90),AND('Budget Template'!Y$4='Metadata and Error Checks'!$AR$90,'Budget Template'!Y$5='Metadata and Error Checks'!$AU$90),AND('Budget Template'!Y$4='Metadata and Error Checks'!$AR$90,'Budget Template'!Y$5='Metadata and Error Checks'!$AV$90),AND('Budget Template'!Y$4='Metadata and Error Checks'!$AR$90,'Budget Template'!Y$5='Metadata and Error Checks'!$AW$90),AND('Budget Template'!Y$4='Metadata and Error Checks'!$AR$90,'Budget Template'!Y$5='Metadata and Error Checks'!$AX$90),AND('Budget Template'!Y$4='Metadata and Error Checks'!$AR$90,'Budget Template'!Y$5='Metadata and Error Checks'!$AY$90),AND('Budget Template'!Y$4='Metadata and Error Checks'!$AR$90,'Budget Template'!Y$5='Metadata and Error Checks'!$AZ$90),AND('Budget Template'!Y$4='Metadata and Error Checks'!$AR$90,'Budget Template'!Y$5='Metadata and Error Checks'!$BA$90),AND('Budget Template'!Y$4='Metadata and Error Checks'!$AR$90,'Budget Template'!Y$5='Metadata and Error Checks'!$BB$90),AND('Budget Template'!Y$4='Metadata and Error Checks'!$AR$90,'Budget Template'!Y$5='Metadata and Error Checks'!$BC$90),AND('Budget Template'!Y$4='Metadata and Error Checks'!$AR$90,'Budget Template'!Y$5='Metadata and Error Checks'!$BD$90),AND('Budget Template'!Y$4='Metadata and Error Checks'!$AR$90,'Budget Template'!Y$5='Metadata and Error Checks'!$BE$90),AND('Budget Template'!Y$4='Metadata and Error Checks'!$AR$90,'Budget Template'!Y$5='Metadata and Error Checks'!$BF$90),AND('Budget Template'!Y$4='Metadata and Error Checks'!$AR$90,'Budget Template'!Y$5='Metadata and Error Checks'!$BG$90),AND('Budget Template'!Y$4='Metadata and Error Checks'!$AR$90,'Budget Template'!Y$5='Metadata and Error Checks'!$BH$90),AND('Budget Template'!Y$4='Metadata and Error Checks'!$AR$90,'Budget Template'!Y$5='Metadata and Error Checks'!$BI$90), AND('Budget Template'!Y$4='Metadata and Error Checks'!$AR$93,'Budget Template'!Y$5&lt;&gt;Lists!$G$72),AND('Budget Template'!Y$4='Metadata and Error Checks'!$AR$94,'Budget Template'!Y$5&lt;&gt;Lists!$G$72),AND('Budget Template'!Y$4='Metadata and Error Checks'!$AR$89,'Budget Template'!Y$5=Lists!$G$75),AND('Budget Template'!Y$4='Metadata and Error Checks'!$AR$90,'Budget Template'!Y$5=Lists!$G$75)),"X","")</f>
        <v/>
      </c>
      <c r="AA74" s="75" t="str">
        <f>IF(OR(AND('Budget Template'!Z$4='Metadata and Error Checks'!$AR$89,'Budget Template'!Z$5='Metadata and Error Checks'!$AS$89),AND('Budget Template'!Z$4='Metadata and Error Checks'!$AR$89,'Budget Template'!Z$5='Metadata and Error Checks'!$AT$89),AND('Budget Template'!Z$4='Metadata and Error Checks'!$AR$89,'Budget Template'!Z$5='Metadata and Error Checks'!$AU$89),AND('Budget Template'!Z$4='Metadata and Error Checks'!$AR$89,'Budget Template'!Z$5='Metadata and Error Checks'!$AV$89),AND('Budget Template'!Z$4='Metadata and Error Checks'!$AR$89,'Budget Template'!Z$5='Metadata and Error Checks'!$AW$89),AND('Budget Template'!Z$4='Metadata and Error Checks'!$AR$89,'Budget Template'!Z$5='Metadata and Error Checks'!$AX$89),AND('Budget Template'!Z$4='Metadata and Error Checks'!$AR$89,'Budget Template'!Z$5='Metadata and Error Checks'!$AY$89),AND('Budget Template'!Z$4='Metadata and Error Checks'!$AR$89,'Budget Template'!Z$5='Metadata and Error Checks'!$AZ$89),AND('Budget Template'!Z$4='Metadata and Error Checks'!$AR$89,'Budget Template'!Z$5='Metadata and Error Checks'!$BA$89),AND('Budget Template'!Z$4='Metadata and Error Checks'!$AR$89,'Budget Template'!Z$5='Metadata and Error Checks'!$BB$89),AND('Budget Template'!Z$4='Metadata and Error Checks'!$AR$89,'Budget Template'!Z$5='Metadata and Error Checks'!$BC$89),AND('Budget Template'!Z$4='Metadata and Error Checks'!$AR$89,'Budget Template'!Z$5='Metadata and Error Checks'!$BD$89),AND('Budget Template'!Z$4='Metadata and Error Checks'!$AR$89,'Budget Template'!Z$5='Metadata and Error Checks'!$BE$89),AND('Budget Template'!Z$4='Metadata and Error Checks'!$AR$89,'Budget Template'!Z$5='Metadata and Error Checks'!$BF$89),AND('Budget Template'!Z$4='Metadata and Error Checks'!$AR$89,'Budget Template'!Z$5='Metadata and Error Checks'!$BG$89),AND('Budget Template'!Z$4='Metadata and Error Checks'!$AR$89,'Budget Template'!Z$5='Metadata and Error Checks'!$BH$89),AND('Budget Template'!Z$4='Metadata and Error Checks'!$AR$89,'Budget Template'!Z$5='Metadata and Error Checks'!$BI$89),AND('Budget Template'!Z$4='Metadata and Error Checks'!$AR$90,'Budget Template'!Z$5='Metadata and Error Checks'!$AS$90),AND('Budget Template'!Z$4='Metadata and Error Checks'!$AR$90,'Budget Template'!Z$5='Metadata and Error Checks'!$AT$90),AND('Budget Template'!Z$4='Metadata and Error Checks'!$AR$90,'Budget Template'!Z$5='Metadata and Error Checks'!$AU$90),AND('Budget Template'!Z$4='Metadata and Error Checks'!$AR$90,'Budget Template'!Z$5='Metadata and Error Checks'!$AV$90),AND('Budget Template'!Z$4='Metadata and Error Checks'!$AR$90,'Budget Template'!Z$5='Metadata and Error Checks'!$AW$90),AND('Budget Template'!Z$4='Metadata and Error Checks'!$AR$90,'Budget Template'!Z$5='Metadata and Error Checks'!$AX$90),AND('Budget Template'!Z$4='Metadata and Error Checks'!$AR$90,'Budget Template'!Z$5='Metadata and Error Checks'!$AY$90),AND('Budget Template'!Z$4='Metadata and Error Checks'!$AR$90,'Budget Template'!Z$5='Metadata and Error Checks'!$AZ$90),AND('Budget Template'!Z$4='Metadata and Error Checks'!$AR$90,'Budget Template'!Z$5='Metadata and Error Checks'!$BA$90),AND('Budget Template'!Z$4='Metadata and Error Checks'!$AR$90,'Budget Template'!Z$5='Metadata and Error Checks'!$BB$90),AND('Budget Template'!Z$4='Metadata and Error Checks'!$AR$90,'Budget Template'!Z$5='Metadata and Error Checks'!$BC$90),AND('Budget Template'!Z$4='Metadata and Error Checks'!$AR$90,'Budget Template'!Z$5='Metadata and Error Checks'!$BD$90),AND('Budget Template'!Z$4='Metadata and Error Checks'!$AR$90,'Budget Template'!Z$5='Metadata and Error Checks'!$BE$90),AND('Budget Template'!Z$4='Metadata and Error Checks'!$AR$90,'Budget Template'!Z$5='Metadata and Error Checks'!$BF$90),AND('Budget Template'!Z$4='Metadata and Error Checks'!$AR$90,'Budget Template'!Z$5='Metadata and Error Checks'!$BG$90),AND('Budget Template'!Z$4='Metadata and Error Checks'!$AR$90,'Budget Template'!Z$5='Metadata and Error Checks'!$BH$90),AND('Budget Template'!Z$4='Metadata and Error Checks'!$AR$90,'Budget Template'!Z$5='Metadata and Error Checks'!$BI$90), AND('Budget Template'!Z$4='Metadata and Error Checks'!$AR$93,'Budget Template'!Z$5&lt;&gt;Lists!$G$72),AND('Budget Template'!Z$4='Metadata and Error Checks'!$AR$94,'Budget Template'!Z$5&lt;&gt;Lists!$G$72),AND('Budget Template'!Z$4='Metadata and Error Checks'!$AR$89,'Budget Template'!Z$5=Lists!$G$75),AND('Budget Template'!Z$4='Metadata and Error Checks'!$AR$90,'Budget Template'!Z$5=Lists!$G$75)),"X","")</f>
        <v/>
      </c>
      <c r="AB74" s="75" t="str">
        <f>IF(OR(AND('Budget Template'!AA$4='Metadata and Error Checks'!$AR$89,'Budget Template'!AA$5='Metadata and Error Checks'!$AS$89),AND('Budget Template'!AA$4='Metadata and Error Checks'!$AR$89,'Budget Template'!AA$5='Metadata and Error Checks'!$AT$89),AND('Budget Template'!AA$4='Metadata and Error Checks'!$AR$89,'Budget Template'!AA$5='Metadata and Error Checks'!$AU$89),AND('Budget Template'!AA$4='Metadata and Error Checks'!$AR$89,'Budget Template'!AA$5='Metadata and Error Checks'!$AV$89),AND('Budget Template'!AA$4='Metadata and Error Checks'!$AR$89,'Budget Template'!AA$5='Metadata and Error Checks'!$AW$89),AND('Budget Template'!AA$4='Metadata and Error Checks'!$AR$89,'Budget Template'!AA$5='Metadata and Error Checks'!$AX$89),AND('Budget Template'!AA$4='Metadata and Error Checks'!$AR$89,'Budget Template'!AA$5='Metadata and Error Checks'!$AY$89),AND('Budget Template'!AA$4='Metadata and Error Checks'!$AR$89,'Budget Template'!AA$5='Metadata and Error Checks'!$AZ$89),AND('Budget Template'!AA$4='Metadata and Error Checks'!$AR$89,'Budget Template'!AA$5='Metadata and Error Checks'!$BA$89),AND('Budget Template'!AA$4='Metadata and Error Checks'!$AR$89,'Budget Template'!AA$5='Metadata and Error Checks'!$BB$89),AND('Budget Template'!AA$4='Metadata and Error Checks'!$AR$89,'Budget Template'!AA$5='Metadata and Error Checks'!$BC$89),AND('Budget Template'!AA$4='Metadata and Error Checks'!$AR$89,'Budget Template'!AA$5='Metadata and Error Checks'!$BD$89),AND('Budget Template'!AA$4='Metadata and Error Checks'!$AR$89,'Budget Template'!AA$5='Metadata and Error Checks'!$BE$89),AND('Budget Template'!AA$4='Metadata and Error Checks'!$AR$89,'Budget Template'!AA$5='Metadata and Error Checks'!$BF$89),AND('Budget Template'!AA$4='Metadata and Error Checks'!$AR$89,'Budget Template'!AA$5='Metadata and Error Checks'!$BG$89),AND('Budget Template'!AA$4='Metadata and Error Checks'!$AR$89,'Budget Template'!AA$5='Metadata and Error Checks'!$BH$89),AND('Budget Template'!AA$4='Metadata and Error Checks'!$AR$89,'Budget Template'!AA$5='Metadata and Error Checks'!$BI$89),AND('Budget Template'!AA$4='Metadata and Error Checks'!$AR$90,'Budget Template'!AA$5='Metadata and Error Checks'!$AS$90),AND('Budget Template'!AA$4='Metadata and Error Checks'!$AR$90,'Budget Template'!AA$5='Metadata and Error Checks'!$AT$90),AND('Budget Template'!AA$4='Metadata and Error Checks'!$AR$90,'Budget Template'!AA$5='Metadata and Error Checks'!$AU$90),AND('Budget Template'!AA$4='Metadata and Error Checks'!$AR$90,'Budget Template'!AA$5='Metadata and Error Checks'!$AV$90),AND('Budget Template'!AA$4='Metadata and Error Checks'!$AR$90,'Budget Template'!AA$5='Metadata and Error Checks'!$AW$90),AND('Budget Template'!AA$4='Metadata and Error Checks'!$AR$90,'Budget Template'!AA$5='Metadata and Error Checks'!$AX$90),AND('Budget Template'!AA$4='Metadata and Error Checks'!$AR$90,'Budget Template'!AA$5='Metadata and Error Checks'!$AY$90),AND('Budget Template'!AA$4='Metadata and Error Checks'!$AR$90,'Budget Template'!AA$5='Metadata and Error Checks'!$AZ$90),AND('Budget Template'!AA$4='Metadata and Error Checks'!$AR$90,'Budget Template'!AA$5='Metadata and Error Checks'!$BA$90),AND('Budget Template'!AA$4='Metadata and Error Checks'!$AR$90,'Budget Template'!AA$5='Metadata and Error Checks'!$BB$90),AND('Budget Template'!AA$4='Metadata and Error Checks'!$AR$90,'Budget Template'!AA$5='Metadata and Error Checks'!$BC$90),AND('Budget Template'!AA$4='Metadata and Error Checks'!$AR$90,'Budget Template'!AA$5='Metadata and Error Checks'!$BD$90),AND('Budget Template'!AA$4='Metadata and Error Checks'!$AR$90,'Budget Template'!AA$5='Metadata and Error Checks'!$BE$90),AND('Budget Template'!AA$4='Metadata and Error Checks'!$AR$90,'Budget Template'!AA$5='Metadata and Error Checks'!$BF$90),AND('Budget Template'!AA$4='Metadata and Error Checks'!$AR$90,'Budget Template'!AA$5='Metadata and Error Checks'!$BG$90),AND('Budget Template'!AA$4='Metadata and Error Checks'!$AR$90,'Budget Template'!AA$5='Metadata and Error Checks'!$BH$90),AND('Budget Template'!AA$4='Metadata and Error Checks'!$AR$90,'Budget Template'!AA$5='Metadata and Error Checks'!$BI$90), AND('Budget Template'!AA$4='Metadata and Error Checks'!$AR$93,'Budget Template'!AA$5&lt;&gt;Lists!$G$72),AND('Budget Template'!AA$4='Metadata and Error Checks'!$AR$94,'Budget Template'!AA$5&lt;&gt;Lists!$G$72),AND('Budget Template'!AA$4='Metadata and Error Checks'!$AR$89,'Budget Template'!AA$5=Lists!$G$75),AND('Budget Template'!AA$4='Metadata and Error Checks'!$AR$90,'Budget Template'!AA$5=Lists!$G$75)),"X","")</f>
        <v/>
      </c>
      <c r="AC74" s="75" t="str">
        <f>IF(OR(AND('Budget Template'!AB$4='Metadata and Error Checks'!$AR$89,'Budget Template'!AB$5='Metadata and Error Checks'!$AS$89),AND('Budget Template'!AB$4='Metadata and Error Checks'!$AR$89,'Budget Template'!AB$5='Metadata and Error Checks'!$AT$89),AND('Budget Template'!AB$4='Metadata and Error Checks'!$AR$89,'Budget Template'!AB$5='Metadata and Error Checks'!$AU$89),AND('Budget Template'!AB$4='Metadata and Error Checks'!$AR$89,'Budget Template'!AB$5='Metadata and Error Checks'!$AV$89),AND('Budget Template'!AB$4='Metadata and Error Checks'!$AR$89,'Budget Template'!AB$5='Metadata and Error Checks'!$AW$89),AND('Budget Template'!AB$4='Metadata and Error Checks'!$AR$89,'Budget Template'!AB$5='Metadata and Error Checks'!$AX$89),AND('Budget Template'!AB$4='Metadata and Error Checks'!$AR$89,'Budget Template'!AB$5='Metadata and Error Checks'!$AY$89),AND('Budget Template'!AB$4='Metadata and Error Checks'!$AR$89,'Budget Template'!AB$5='Metadata and Error Checks'!$AZ$89),AND('Budget Template'!AB$4='Metadata and Error Checks'!$AR$89,'Budget Template'!AB$5='Metadata and Error Checks'!$BA$89),AND('Budget Template'!AB$4='Metadata and Error Checks'!$AR$89,'Budget Template'!AB$5='Metadata and Error Checks'!$BB$89),AND('Budget Template'!AB$4='Metadata and Error Checks'!$AR$89,'Budget Template'!AB$5='Metadata and Error Checks'!$BC$89),AND('Budget Template'!AB$4='Metadata and Error Checks'!$AR$89,'Budget Template'!AB$5='Metadata and Error Checks'!$BD$89),AND('Budget Template'!AB$4='Metadata and Error Checks'!$AR$89,'Budget Template'!AB$5='Metadata and Error Checks'!$BE$89),AND('Budget Template'!AB$4='Metadata and Error Checks'!$AR$89,'Budget Template'!AB$5='Metadata and Error Checks'!$BF$89),AND('Budget Template'!AB$4='Metadata and Error Checks'!$AR$89,'Budget Template'!AB$5='Metadata and Error Checks'!$BG$89),AND('Budget Template'!AB$4='Metadata and Error Checks'!$AR$89,'Budget Template'!AB$5='Metadata and Error Checks'!$BH$89),AND('Budget Template'!AB$4='Metadata and Error Checks'!$AR$89,'Budget Template'!AB$5='Metadata and Error Checks'!$BI$89),AND('Budget Template'!AB$4='Metadata and Error Checks'!$AR$90,'Budget Template'!AB$5='Metadata and Error Checks'!$AS$90),AND('Budget Template'!AB$4='Metadata and Error Checks'!$AR$90,'Budget Template'!AB$5='Metadata and Error Checks'!$AT$90),AND('Budget Template'!AB$4='Metadata and Error Checks'!$AR$90,'Budget Template'!AB$5='Metadata and Error Checks'!$AU$90),AND('Budget Template'!AB$4='Metadata and Error Checks'!$AR$90,'Budget Template'!AB$5='Metadata and Error Checks'!$AV$90),AND('Budget Template'!AB$4='Metadata and Error Checks'!$AR$90,'Budget Template'!AB$5='Metadata and Error Checks'!$AW$90),AND('Budget Template'!AB$4='Metadata and Error Checks'!$AR$90,'Budget Template'!AB$5='Metadata and Error Checks'!$AX$90),AND('Budget Template'!AB$4='Metadata and Error Checks'!$AR$90,'Budget Template'!AB$5='Metadata and Error Checks'!$AY$90),AND('Budget Template'!AB$4='Metadata and Error Checks'!$AR$90,'Budget Template'!AB$5='Metadata and Error Checks'!$AZ$90),AND('Budget Template'!AB$4='Metadata and Error Checks'!$AR$90,'Budget Template'!AB$5='Metadata and Error Checks'!$BA$90),AND('Budget Template'!AB$4='Metadata and Error Checks'!$AR$90,'Budget Template'!AB$5='Metadata and Error Checks'!$BB$90),AND('Budget Template'!AB$4='Metadata and Error Checks'!$AR$90,'Budget Template'!AB$5='Metadata and Error Checks'!$BC$90),AND('Budget Template'!AB$4='Metadata and Error Checks'!$AR$90,'Budget Template'!AB$5='Metadata and Error Checks'!$BD$90),AND('Budget Template'!AB$4='Metadata and Error Checks'!$AR$90,'Budget Template'!AB$5='Metadata and Error Checks'!$BE$90),AND('Budget Template'!AB$4='Metadata and Error Checks'!$AR$90,'Budget Template'!AB$5='Metadata and Error Checks'!$BF$90),AND('Budget Template'!AB$4='Metadata and Error Checks'!$AR$90,'Budget Template'!AB$5='Metadata and Error Checks'!$BG$90),AND('Budget Template'!AB$4='Metadata and Error Checks'!$AR$90,'Budget Template'!AB$5='Metadata and Error Checks'!$BH$90),AND('Budget Template'!AB$4='Metadata and Error Checks'!$AR$90,'Budget Template'!AB$5='Metadata and Error Checks'!$BI$90), AND('Budget Template'!AB$4='Metadata and Error Checks'!$AR$93,'Budget Template'!AB$5&lt;&gt;Lists!$G$72),AND('Budget Template'!AB$4='Metadata and Error Checks'!$AR$94,'Budget Template'!AB$5&lt;&gt;Lists!$G$72),AND('Budget Template'!AB$4='Metadata and Error Checks'!$AR$89,'Budget Template'!AB$5=Lists!$G$75),AND('Budget Template'!AB$4='Metadata and Error Checks'!$AR$90,'Budget Template'!AB$5=Lists!$G$75)),"X","")</f>
        <v/>
      </c>
      <c r="AD74" s="75" t="str">
        <f>IF(OR(AND('Budget Template'!AC$4='Metadata and Error Checks'!$AR$89,'Budget Template'!AC$5='Metadata and Error Checks'!$AS$89),AND('Budget Template'!AC$4='Metadata and Error Checks'!$AR$89,'Budget Template'!AC$5='Metadata and Error Checks'!$AT$89),AND('Budget Template'!AC$4='Metadata and Error Checks'!$AR$89,'Budget Template'!AC$5='Metadata and Error Checks'!$AU$89),AND('Budget Template'!AC$4='Metadata and Error Checks'!$AR$89,'Budget Template'!AC$5='Metadata and Error Checks'!$AV$89),AND('Budget Template'!AC$4='Metadata and Error Checks'!$AR$89,'Budget Template'!AC$5='Metadata and Error Checks'!$AW$89),AND('Budget Template'!AC$4='Metadata and Error Checks'!$AR$89,'Budget Template'!AC$5='Metadata and Error Checks'!$AX$89),AND('Budget Template'!AC$4='Metadata and Error Checks'!$AR$89,'Budget Template'!AC$5='Metadata and Error Checks'!$AY$89),AND('Budget Template'!AC$4='Metadata and Error Checks'!$AR$89,'Budget Template'!AC$5='Metadata and Error Checks'!$AZ$89),AND('Budget Template'!AC$4='Metadata and Error Checks'!$AR$89,'Budget Template'!AC$5='Metadata and Error Checks'!$BA$89),AND('Budget Template'!AC$4='Metadata and Error Checks'!$AR$89,'Budget Template'!AC$5='Metadata and Error Checks'!$BB$89),AND('Budget Template'!AC$4='Metadata and Error Checks'!$AR$89,'Budget Template'!AC$5='Metadata and Error Checks'!$BC$89),AND('Budget Template'!AC$4='Metadata and Error Checks'!$AR$89,'Budget Template'!AC$5='Metadata and Error Checks'!$BD$89),AND('Budget Template'!AC$4='Metadata and Error Checks'!$AR$89,'Budget Template'!AC$5='Metadata and Error Checks'!$BE$89),AND('Budget Template'!AC$4='Metadata and Error Checks'!$AR$89,'Budget Template'!AC$5='Metadata and Error Checks'!$BF$89),AND('Budget Template'!AC$4='Metadata and Error Checks'!$AR$89,'Budget Template'!AC$5='Metadata and Error Checks'!$BG$89),AND('Budget Template'!AC$4='Metadata and Error Checks'!$AR$89,'Budget Template'!AC$5='Metadata and Error Checks'!$BH$89),AND('Budget Template'!AC$4='Metadata and Error Checks'!$AR$89,'Budget Template'!AC$5='Metadata and Error Checks'!$BI$89),AND('Budget Template'!AC$4='Metadata and Error Checks'!$AR$90,'Budget Template'!AC$5='Metadata and Error Checks'!$AS$90),AND('Budget Template'!AC$4='Metadata and Error Checks'!$AR$90,'Budget Template'!AC$5='Metadata and Error Checks'!$AT$90),AND('Budget Template'!AC$4='Metadata and Error Checks'!$AR$90,'Budget Template'!AC$5='Metadata and Error Checks'!$AU$90),AND('Budget Template'!AC$4='Metadata and Error Checks'!$AR$90,'Budget Template'!AC$5='Metadata and Error Checks'!$AV$90),AND('Budget Template'!AC$4='Metadata and Error Checks'!$AR$90,'Budget Template'!AC$5='Metadata and Error Checks'!$AW$90),AND('Budget Template'!AC$4='Metadata and Error Checks'!$AR$90,'Budget Template'!AC$5='Metadata and Error Checks'!$AX$90),AND('Budget Template'!AC$4='Metadata and Error Checks'!$AR$90,'Budget Template'!AC$5='Metadata and Error Checks'!$AY$90),AND('Budget Template'!AC$4='Metadata and Error Checks'!$AR$90,'Budget Template'!AC$5='Metadata and Error Checks'!$AZ$90),AND('Budget Template'!AC$4='Metadata and Error Checks'!$AR$90,'Budget Template'!AC$5='Metadata and Error Checks'!$BA$90),AND('Budget Template'!AC$4='Metadata and Error Checks'!$AR$90,'Budget Template'!AC$5='Metadata and Error Checks'!$BB$90),AND('Budget Template'!AC$4='Metadata and Error Checks'!$AR$90,'Budget Template'!AC$5='Metadata and Error Checks'!$BC$90),AND('Budget Template'!AC$4='Metadata and Error Checks'!$AR$90,'Budget Template'!AC$5='Metadata and Error Checks'!$BD$90),AND('Budget Template'!AC$4='Metadata and Error Checks'!$AR$90,'Budget Template'!AC$5='Metadata and Error Checks'!$BE$90),AND('Budget Template'!AC$4='Metadata and Error Checks'!$AR$90,'Budget Template'!AC$5='Metadata and Error Checks'!$BF$90),AND('Budget Template'!AC$4='Metadata and Error Checks'!$AR$90,'Budget Template'!AC$5='Metadata and Error Checks'!$BG$90),AND('Budget Template'!AC$4='Metadata and Error Checks'!$AR$90,'Budget Template'!AC$5='Metadata and Error Checks'!$BH$90),AND('Budget Template'!AC$4='Metadata and Error Checks'!$AR$90,'Budget Template'!AC$5='Metadata and Error Checks'!$BI$90), AND('Budget Template'!AC$4='Metadata and Error Checks'!$AR$93,'Budget Template'!AC$5&lt;&gt;Lists!$G$72),AND('Budget Template'!AC$4='Metadata and Error Checks'!$AR$94,'Budget Template'!AC$5&lt;&gt;Lists!$G$72),AND('Budget Template'!AC$4='Metadata and Error Checks'!$AR$89,'Budget Template'!AC$5=Lists!$G$75),AND('Budget Template'!AC$4='Metadata and Error Checks'!$AR$90,'Budget Template'!AC$5=Lists!$G$75)),"X","")</f>
        <v/>
      </c>
      <c r="AE74" s="75" t="str">
        <f>IF(OR(AND('Budget Template'!AD$4='Metadata and Error Checks'!$AR$89,'Budget Template'!AD$5='Metadata and Error Checks'!$AS$89),AND('Budget Template'!AD$4='Metadata and Error Checks'!$AR$89,'Budget Template'!AD$5='Metadata and Error Checks'!$AT$89),AND('Budget Template'!AD$4='Metadata and Error Checks'!$AR$89,'Budget Template'!AD$5='Metadata and Error Checks'!$AU$89),AND('Budget Template'!AD$4='Metadata and Error Checks'!$AR$89,'Budget Template'!AD$5='Metadata and Error Checks'!$AV$89),AND('Budget Template'!AD$4='Metadata and Error Checks'!$AR$89,'Budget Template'!AD$5='Metadata and Error Checks'!$AW$89),AND('Budget Template'!AD$4='Metadata and Error Checks'!$AR$89,'Budget Template'!AD$5='Metadata and Error Checks'!$AX$89),AND('Budget Template'!AD$4='Metadata and Error Checks'!$AR$89,'Budget Template'!AD$5='Metadata and Error Checks'!$AY$89),AND('Budget Template'!AD$4='Metadata and Error Checks'!$AR$89,'Budget Template'!AD$5='Metadata and Error Checks'!$AZ$89),AND('Budget Template'!AD$4='Metadata and Error Checks'!$AR$89,'Budget Template'!AD$5='Metadata and Error Checks'!$BA$89),AND('Budget Template'!AD$4='Metadata and Error Checks'!$AR$89,'Budget Template'!AD$5='Metadata and Error Checks'!$BB$89),AND('Budget Template'!AD$4='Metadata and Error Checks'!$AR$89,'Budget Template'!AD$5='Metadata and Error Checks'!$BC$89),AND('Budget Template'!AD$4='Metadata and Error Checks'!$AR$89,'Budget Template'!AD$5='Metadata and Error Checks'!$BD$89),AND('Budget Template'!AD$4='Metadata and Error Checks'!$AR$89,'Budget Template'!AD$5='Metadata and Error Checks'!$BE$89),AND('Budget Template'!AD$4='Metadata and Error Checks'!$AR$89,'Budget Template'!AD$5='Metadata and Error Checks'!$BF$89),AND('Budget Template'!AD$4='Metadata and Error Checks'!$AR$89,'Budget Template'!AD$5='Metadata and Error Checks'!$BG$89),AND('Budget Template'!AD$4='Metadata and Error Checks'!$AR$89,'Budget Template'!AD$5='Metadata and Error Checks'!$BH$89),AND('Budget Template'!AD$4='Metadata and Error Checks'!$AR$89,'Budget Template'!AD$5='Metadata and Error Checks'!$BI$89),AND('Budget Template'!AD$4='Metadata and Error Checks'!$AR$90,'Budget Template'!AD$5='Metadata and Error Checks'!$AS$90),AND('Budget Template'!AD$4='Metadata and Error Checks'!$AR$90,'Budget Template'!AD$5='Metadata and Error Checks'!$AT$90),AND('Budget Template'!AD$4='Metadata and Error Checks'!$AR$90,'Budget Template'!AD$5='Metadata and Error Checks'!$AU$90),AND('Budget Template'!AD$4='Metadata and Error Checks'!$AR$90,'Budget Template'!AD$5='Metadata and Error Checks'!$AV$90),AND('Budget Template'!AD$4='Metadata and Error Checks'!$AR$90,'Budget Template'!AD$5='Metadata and Error Checks'!$AW$90),AND('Budget Template'!AD$4='Metadata and Error Checks'!$AR$90,'Budget Template'!AD$5='Metadata and Error Checks'!$AX$90),AND('Budget Template'!AD$4='Metadata and Error Checks'!$AR$90,'Budget Template'!AD$5='Metadata and Error Checks'!$AY$90),AND('Budget Template'!AD$4='Metadata and Error Checks'!$AR$90,'Budget Template'!AD$5='Metadata and Error Checks'!$AZ$90),AND('Budget Template'!AD$4='Metadata and Error Checks'!$AR$90,'Budget Template'!AD$5='Metadata and Error Checks'!$BA$90),AND('Budget Template'!AD$4='Metadata and Error Checks'!$AR$90,'Budget Template'!AD$5='Metadata and Error Checks'!$BB$90),AND('Budget Template'!AD$4='Metadata and Error Checks'!$AR$90,'Budget Template'!AD$5='Metadata and Error Checks'!$BC$90),AND('Budget Template'!AD$4='Metadata and Error Checks'!$AR$90,'Budget Template'!AD$5='Metadata and Error Checks'!$BD$90),AND('Budget Template'!AD$4='Metadata and Error Checks'!$AR$90,'Budget Template'!AD$5='Metadata and Error Checks'!$BE$90),AND('Budget Template'!AD$4='Metadata and Error Checks'!$AR$90,'Budget Template'!AD$5='Metadata and Error Checks'!$BF$90),AND('Budget Template'!AD$4='Metadata and Error Checks'!$AR$90,'Budget Template'!AD$5='Metadata and Error Checks'!$BG$90),AND('Budget Template'!AD$4='Metadata and Error Checks'!$AR$90,'Budget Template'!AD$5='Metadata and Error Checks'!$BH$90),AND('Budget Template'!AD$4='Metadata and Error Checks'!$AR$90,'Budget Template'!AD$5='Metadata and Error Checks'!$BI$90), AND('Budget Template'!AD$4='Metadata and Error Checks'!$AR$93,'Budget Template'!AD$5&lt;&gt;Lists!$G$72),AND('Budget Template'!AD$4='Metadata and Error Checks'!$AR$94,'Budget Template'!AD$5&lt;&gt;Lists!$G$72),AND('Budget Template'!AD$4='Metadata and Error Checks'!$AR$89,'Budget Template'!AD$5=Lists!$G$75),AND('Budget Template'!AD$4='Metadata and Error Checks'!$AR$90,'Budget Template'!AD$5=Lists!$G$75)),"X","")</f>
        <v/>
      </c>
      <c r="AF74" s="75" t="str">
        <f>IF(OR(AND('Budget Template'!AE$4='Metadata and Error Checks'!$AR$89,'Budget Template'!AE$5='Metadata and Error Checks'!$AS$89),AND('Budget Template'!AE$4='Metadata and Error Checks'!$AR$89,'Budget Template'!AE$5='Metadata and Error Checks'!$AT$89),AND('Budget Template'!AE$4='Metadata and Error Checks'!$AR$89,'Budget Template'!AE$5='Metadata and Error Checks'!$AU$89),AND('Budget Template'!AE$4='Metadata and Error Checks'!$AR$89,'Budget Template'!AE$5='Metadata and Error Checks'!$AV$89),AND('Budget Template'!AE$4='Metadata and Error Checks'!$AR$89,'Budget Template'!AE$5='Metadata and Error Checks'!$AW$89),AND('Budget Template'!AE$4='Metadata and Error Checks'!$AR$89,'Budget Template'!AE$5='Metadata and Error Checks'!$AX$89),AND('Budget Template'!AE$4='Metadata and Error Checks'!$AR$89,'Budget Template'!AE$5='Metadata and Error Checks'!$AY$89),AND('Budget Template'!AE$4='Metadata and Error Checks'!$AR$89,'Budget Template'!AE$5='Metadata and Error Checks'!$AZ$89),AND('Budget Template'!AE$4='Metadata and Error Checks'!$AR$89,'Budget Template'!AE$5='Metadata and Error Checks'!$BA$89),AND('Budget Template'!AE$4='Metadata and Error Checks'!$AR$89,'Budget Template'!AE$5='Metadata and Error Checks'!$BB$89),AND('Budget Template'!AE$4='Metadata and Error Checks'!$AR$89,'Budget Template'!AE$5='Metadata and Error Checks'!$BC$89),AND('Budget Template'!AE$4='Metadata and Error Checks'!$AR$89,'Budget Template'!AE$5='Metadata and Error Checks'!$BD$89),AND('Budget Template'!AE$4='Metadata and Error Checks'!$AR$89,'Budget Template'!AE$5='Metadata and Error Checks'!$BE$89),AND('Budget Template'!AE$4='Metadata and Error Checks'!$AR$89,'Budget Template'!AE$5='Metadata and Error Checks'!$BF$89),AND('Budget Template'!AE$4='Metadata and Error Checks'!$AR$89,'Budget Template'!AE$5='Metadata and Error Checks'!$BG$89),AND('Budget Template'!AE$4='Metadata and Error Checks'!$AR$89,'Budget Template'!AE$5='Metadata and Error Checks'!$BH$89),AND('Budget Template'!AE$4='Metadata and Error Checks'!$AR$89,'Budget Template'!AE$5='Metadata and Error Checks'!$BI$89),AND('Budget Template'!AE$4='Metadata and Error Checks'!$AR$90,'Budget Template'!AE$5='Metadata and Error Checks'!$AS$90),AND('Budget Template'!AE$4='Metadata and Error Checks'!$AR$90,'Budget Template'!AE$5='Metadata and Error Checks'!$AT$90),AND('Budget Template'!AE$4='Metadata and Error Checks'!$AR$90,'Budget Template'!AE$5='Metadata and Error Checks'!$AU$90),AND('Budget Template'!AE$4='Metadata and Error Checks'!$AR$90,'Budget Template'!AE$5='Metadata and Error Checks'!$AV$90),AND('Budget Template'!AE$4='Metadata and Error Checks'!$AR$90,'Budget Template'!AE$5='Metadata and Error Checks'!$AW$90),AND('Budget Template'!AE$4='Metadata and Error Checks'!$AR$90,'Budget Template'!AE$5='Metadata and Error Checks'!$AX$90),AND('Budget Template'!AE$4='Metadata and Error Checks'!$AR$90,'Budget Template'!AE$5='Metadata and Error Checks'!$AY$90),AND('Budget Template'!AE$4='Metadata and Error Checks'!$AR$90,'Budget Template'!AE$5='Metadata and Error Checks'!$AZ$90),AND('Budget Template'!AE$4='Metadata and Error Checks'!$AR$90,'Budget Template'!AE$5='Metadata and Error Checks'!$BA$90),AND('Budget Template'!AE$4='Metadata and Error Checks'!$AR$90,'Budget Template'!AE$5='Metadata and Error Checks'!$BB$90),AND('Budget Template'!AE$4='Metadata and Error Checks'!$AR$90,'Budget Template'!AE$5='Metadata and Error Checks'!$BC$90),AND('Budget Template'!AE$4='Metadata and Error Checks'!$AR$90,'Budget Template'!AE$5='Metadata and Error Checks'!$BD$90),AND('Budget Template'!AE$4='Metadata and Error Checks'!$AR$90,'Budget Template'!AE$5='Metadata and Error Checks'!$BE$90),AND('Budget Template'!AE$4='Metadata and Error Checks'!$AR$90,'Budget Template'!AE$5='Metadata and Error Checks'!$BF$90),AND('Budget Template'!AE$4='Metadata and Error Checks'!$AR$90,'Budget Template'!AE$5='Metadata and Error Checks'!$BG$90),AND('Budget Template'!AE$4='Metadata and Error Checks'!$AR$90,'Budget Template'!AE$5='Metadata and Error Checks'!$BH$90),AND('Budget Template'!AE$4='Metadata and Error Checks'!$AR$90,'Budget Template'!AE$5='Metadata and Error Checks'!$BI$90), AND('Budget Template'!AE$4='Metadata and Error Checks'!$AR$93,'Budget Template'!AE$5&lt;&gt;Lists!$G$72),AND('Budget Template'!AE$4='Metadata and Error Checks'!$AR$94,'Budget Template'!AE$5&lt;&gt;Lists!$G$72),AND('Budget Template'!AE$4='Metadata and Error Checks'!$AR$89,'Budget Template'!AE$5=Lists!$G$75),AND('Budget Template'!AE$4='Metadata and Error Checks'!$AR$90,'Budget Template'!AE$5=Lists!$G$75)),"X","")</f>
        <v/>
      </c>
      <c r="AG74" s="75" t="str">
        <f>IF(OR(AND('Budget Template'!AF$4='Metadata and Error Checks'!$AR$89,'Budget Template'!AF$5='Metadata and Error Checks'!$AS$89),AND('Budget Template'!AF$4='Metadata and Error Checks'!$AR$89,'Budget Template'!AF$5='Metadata and Error Checks'!$AT$89),AND('Budget Template'!AF$4='Metadata and Error Checks'!$AR$89,'Budget Template'!AF$5='Metadata and Error Checks'!$AU$89),AND('Budget Template'!AF$4='Metadata and Error Checks'!$AR$89,'Budget Template'!AF$5='Metadata and Error Checks'!$AV$89),AND('Budget Template'!AF$4='Metadata and Error Checks'!$AR$89,'Budget Template'!AF$5='Metadata and Error Checks'!$AW$89),AND('Budget Template'!AF$4='Metadata and Error Checks'!$AR$89,'Budget Template'!AF$5='Metadata and Error Checks'!$AX$89),AND('Budget Template'!AF$4='Metadata and Error Checks'!$AR$89,'Budget Template'!AF$5='Metadata and Error Checks'!$AY$89),AND('Budget Template'!AF$4='Metadata and Error Checks'!$AR$89,'Budget Template'!AF$5='Metadata and Error Checks'!$AZ$89),AND('Budget Template'!AF$4='Metadata and Error Checks'!$AR$89,'Budget Template'!AF$5='Metadata and Error Checks'!$BA$89),AND('Budget Template'!AF$4='Metadata and Error Checks'!$AR$89,'Budget Template'!AF$5='Metadata and Error Checks'!$BB$89),AND('Budget Template'!AF$4='Metadata and Error Checks'!$AR$89,'Budget Template'!AF$5='Metadata and Error Checks'!$BC$89),AND('Budget Template'!AF$4='Metadata and Error Checks'!$AR$89,'Budget Template'!AF$5='Metadata and Error Checks'!$BD$89),AND('Budget Template'!AF$4='Metadata and Error Checks'!$AR$89,'Budget Template'!AF$5='Metadata and Error Checks'!$BE$89),AND('Budget Template'!AF$4='Metadata and Error Checks'!$AR$89,'Budget Template'!AF$5='Metadata and Error Checks'!$BF$89),AND('Budget Template'!AF$4='Metadata and Error Checks'!$AR$89,'Budget Template'!AF$5='Metadata and Error Checks'!$BG$89),AND('Budget Template'!AF$4='Metadata and Error Checks'!$AR$89,'Budget Template'!AF$5='Metadata and Error Checks'!$BH$89),AND('Budget Template'!AF$4='Metadata and Error Checks'!$AR$89,'Budget Template'!AF$5='Metadata and Error Checks'!$BI$89),AND('Budget Template'!AF$4='Metadata and Error Checks'!$AR$90,'Budget Template'!AF$5='Metadata and Error Checks'!$AS$90),AND('Budget Template'!AF$4='Metadata and Error Checks'!$AR$90,'Budget Template'!AF$5='Metadata and Error Checks'!$AT$90),AND('Budget Template'!AF$4='Metadata and Error Checks'!$AR$90,'Budget Template'!AF$5='Metadata and Error Checks'!$AU$90),AND('Budget Template'!AF$4='Metadata and Error Checks'!$AR$90,'Budget Template'!AF$5='Metadata and Error Checks'!$AV$90),AND('Budget Template'!AF$4='Metadata and Error Checks'!$AR$90,'Budget Template'!AF$5='Metadata and Error Checks'!$AW$90),AND('Budget Template'!AF$4='Metadata and Error Checks'!$AR$90,'Budget Template'!AF$5='Metadata and Error Checks'!$AX$90),AND('Budget Template'!AF$4='Metadata and Error Checks'!$AR$90,'Budget Template'!AF$5='Metadata and Error Checks'!$AY$90),AND('Budget Template'!AF$4='Metadata and Error Checks'!$AR$90,'Budget Template'!AF$5='Metadata and Error Checks'!$AZ$90),AND('Budget Template'!AF$4='Metadata and Error Checks'!$AR$90,'Budget Template'!AF$5='Metadata and Error Checks'!$BA$90),AND('Budget Template'!AF$4='Metadata and Error Checks'!$AR$90,'Budget Template'!AF$5='Metadata and Error Checks'!$BB$90),AND('Budget Template'!AF$4='Metadata and Error Checks'!$AR$90,'Budget Template'!AF$5='Metadata and Error Checks'!$BC$90),AND('Budget Template'!AF$4='Metadata and Error Checks'!$AR$90,'Budget Template'!AF$5='Metadata and Error Checks'!$BD$90),AND('Budget Template'!AF$4='Metadata and Error Checks'!$AR$90,'Budget Template'!AF$5='Metadata and Error Checks'!$BE$90),AND('Budget Template'!AF$4='Metadata and Error Checks'!$AR$90,'Budget Template'!AF$5='Metadata and Error Checks'!$BF$90),AND('Budget Template'!AF$4='Metadata and Error Checks'!$AR$90,'Budget Template'!AF$5='Metadata and Error Checks'!$BG$90),AND('Budget Template'!AF$4='Metadata and Error Checks'!$AR$90,'Budget Template'!AF$5='Metadata and Error Checks'!$BH$90),AND('Budget Template'!AF$4='Metadata and Error Checks'!$AR$90,'Budget Template'!AF$5='Metadata and Error Checks'!$BI$90), AND('Budget Template'!AF$4='Metadata and Error Checks'!$AR$93,'Budget Template'!AF$5&lt;&gt;Lists!$G$72),AND('Budget Template'!AF$4='Metadata and Error Checks'!$AR$94,'Budget Template'!AF$5&lt;&gt;Lists!$G$72),AND('Budget Template'!AF$4='Metadata and Error Checks'!$AR$89,'Budget Template'!AF$5=Lists!$G$75),AND('Budget Template'!AF$4='Metadata and Error Checks'!$AR$90,'Budget Template'!AF$5=Lists!$G$75)),"X","")</f>
        <v/>
      </c>
      <c r="AH74" s="75" t="str">
        <f>IF(OR(AND('Budget Template'!AG$4='Metadata and Error Checks'!$AR$89,'Budget Template'!AG$5='Metadata and Error Checks'!$AS$89),AND('Budget Template'!AG$4='Metadata and Error Checks'!$AR$89,'Budget Template'!AG$5='Metadata and Error Checks'!$AT$89),AND('Budget Template'!AG$4='Metadata and Error Checks'!$AR$89,'Budget Template'!AG$5='Metadata and Error Checks'!$AU$89),AND('Budget Template'!AG$4='Metadata and Error Checks'!$AR$89,'Budget Template'!AG$5='Metadata and Error Checks'!$AV$89),AND('Budget Template'!AG$4='Metadata and Error Checks'!$AR$89,'Budget Template'!AG$5='Metadata and Error Checks'!$AW$89),AND('Budget Template'!AG$4='Metadata and Error Checks'!$AR$89,'Budget Template'!AG$5='Metadata and Error Checks'!$AX$89),AND('Budget Template'!AG$4='Metadata and Error Checks'!$AR$89,'Budget Template'!AG$5='Metadata and Error Checks'!$AY$89),AND('Budget Template'!AG$4='Metadata and Error Checks'!$AR$89,'Budget Template'!AG$5='Metadata and Error Checks'!$AZ$89),AND('Budget Template'!AG$4='Metadata and Error Checks'!$AR$89,'Budget Template'!AG$5='Metadata and Error Checks'!$BA$89),AND('Budget Template'!AG$4='Metadata and Error Checks'!$AR$89,'Budget Template'!AG$5='Metadata and Error Checks'!$BB$89),AND('Budget Template'!AG$4='Metadata and Error Checks'!$AR$89,'Budget Template'!AG$5='Metadata and Error Checks'!$BC$89),AND('Budget Template'!AG$4='Metadata and Error Checks'!$AR$89,'Budget Template'!AG$5='Metadata and Error Checks'!$BD$89),AND('Budget Template'!AG$4='Metadata and Error Checks'!$AR$89,'Budget Template'!AG$5='Metadata and Error Checks'!$BE$89),AND('Budget Template'!AG$4='Metadata and Error Checks'!$AR$89,'Budget Template'!AG$5='Metadata and Error Checks'!$BF$89),AND('Budget Template'!AG$4='Metadata and Error Checks'!$AR$89,'Budget Template'!AG$5='Metadata and Error Checks'!$BG$89),AND('Budget Template'!AG$4='Metadata and Error Checks'!$AR$89,'Budget Template'!AG$5='Metadata and Error Checks'!$BH$89),AND('Budget Template'!AG$4='Metadata and Error Checks'!$AR$89,'Budget Template'!AG$5='Metadata and Error Checks'!$BI$89),AND('Budget Template'!AG$4='Metadata and Error Checks'!$AR$90,'Budget Template'!AG$5='Metadata and Error Checks'!$AS$90),AND('Budget Template'!AG$4='Metadata and Error Checks'!$AR$90,'Budget Template'!AG$5='Metadata and Error Checks'!$AT$90),AND('Budget Template'!AG$4='Metadata and Error Checks'!$AR$90,'Budget Template'!AG$5='Metadata and Error Checks'!$AU$90),AND('Budget Template'!AG$4='Metadata and Error Checks'!$AR$90,'Budget Template'!AG$5='Metadata and Error Checks'!$AV$90),AND('Budget Template'!AG$4='Metadata and Error Checks'!$AR$90,'Budget Template'!AG$5='Metadata and Error Checks'!$AW$90),AND('Budget Template'!AG$4='Metadata and Error Checks'!$AR$90,'Budget Template'!AG$5='Metadata and Error Checks'!$AX$90),AND('Budget Template'!AG$4='Metadata and Error Checks'!$AR$90,'Budget Template'!AG$5='Metadata and Error Checks'!$AY$90),AND('Budget Template'!AG$4='Metadata and Error Checks'!$AR$90,'Budget Template'!AG$5='Metadata and Error Checks'!$AZ$90),AND('Budget Template'!AG$4='Metadata and Error Checks'!$AR$90,'Budget Template'!AG$5='Metadata and Error Checks'!$BA$90),AND('Budget Template'!AG$4='Metadata and Error Checks'!$AR$90,'Budget Template'!AG$5='Metadata and Error Checks'!$BB$90),AND('Budget Template'!AG$4='Metadata and Error Checks'!$AR$90,'Budget Template'!AG$5='Metadata and Error Checks'!$BC$90),AND('Budget Template'!AG$4='Metadata and Error Checks'!$AR$90,'Budget Template'!AG$5='Metadata and Error Checks'!$BD$90),AND('Budget Template'!AG$4='Metadata and Error Checks'!$AR$90,'Budget Template'!AG$5='Metadata and Error Checks'!$BE$90),AND('Budget Template'!AG$4='Metadata and Error Checks'!$AR$90,'Budget Template'!AG$5='Metadata and Error Checks'!$BF$90),AND('Budget Template'!AG$4='Metadata and Error Checks'!$AR$90,'Budget Template'!AG$5='Metadata and Error Checks'!$BG$90),AND('Budget Template'!AG$4='Metadata and Error Checks'!$AR$90,'Budget Template'!AG$5='Metadata and Error Checks'!$BH$90),AND('Budget Template'!AG$4='Metadata and Error Checks'!$AR$90,'Budget Template'!AG$5='Metadata and Error Checks'!$BI$90), AND('Budget Template'!AG$4='Metadata and Error Checks'!$AR$93,'Budget Template'!AG$5&lt;&gt;Lists!$G$72),AND('Budget Template'!AG$4='Metadata and Error Checks'!$AR$94,'Budget Template'!AG$5&lt;&gt;Lists!$G$72),AND('Budget Template'!AG$4='Metadata and Error Checks'!$AR$89,'Budget Template'!AG$5=Lists!$G$75),AND('Budget Template'!AG$4='Metadata and Error Checks'!$AR$90,'Budget Template'!AG$5=Lists!$G$75)),"X","")</f>
        <v/>
      </c>
      <c r="AI74" s="75" t="str">
        <f>IF(OR(AND('Budget Template'!AH$4='Metadata and Error Checks'!$AR$89,'Budget Template'!AH$5='Metadata and Error Checks'!$AS$89),AND('Budget Template'!AH$4='Metadata and Error Checks'!$AR$89,'Budget Template'!AH$5='Metadata and Error Checks'!$AT$89),AND('Budget Template'!AH$4='Metadata and Error Checks'!$AR$89,'Budget Template'!AH$5='Metadata and Error Checks'!$AU$89),AND('Budget Template'!AH$4='Metadata and Error Checks'!$AR$89,'Budget Template'!AH$5='Metadata and Error Checks'!$AV$89),AND('Budget Template'!AH$4='Metadata and Error Checks'!$AR$89,'Budget Template'!AH$5='Metadata and Error Checks'!$AW$89),AND('Budget Template'!AH$4='Metadata and Error Checks'!$AR$89,'Budget Template'!AH$5='Metadata and Error Checks'!$AX$89),AND('Budget Template'!AH$4='Metadata and Error Checks'!$AR$89,'Budget Template'!AH$5='Metadata and Error Checks'!$AY$89),AND('Budget Template'!AH$4='Metadata and Error Checks'!$AR$89,'Budget Template'!AH$5='Metadata and Error Checks'!$AZ$89),AND('Budget Template'!AH$4='Metadata and Error Checks'!$AR$89,'Budget Template'!AH$5='Metadata and Error Checks'!$BA$89),AND('Budget Template'!AH$4='Metadata and Error Checks'!$AR$89,'Budget Template'!AH$5='Metadata and Error Checks'!$BB$89),AND('Budget Template'!AH$4='Metadata and Error Checks'!$AR$89,'Budget Template'!AH$5='Metadata and Error Checks'!$BC$89),AND('Budget Template'!AH$4='Metadata and Error Checks'!$AR$89,'Budget Template'!AH$5='Metadata and Error Checks'!$BD$89),AND('Budget Template'!AH$4='Metadata and Error Checks'!$AR$89,'Budget Template'!AH$5='Metadata and Error Checks'!$BE$89),AND('Budget Template'!AH$4='Metadata and Error Checks'!$AR$89,'Budget Template'!AH$5='Metadata and Error Checks'!$BF$89),AND('Budget Template'!AH$4='Metadata and Error Checks'!$AR$89,'Budget Template'!AH$5='Metadata and Error Checks'!$BG$89),AND('Budget Template'!AH$4='Metadata and Error Checks'!$AR$89,'Budget Template'!AH$5='Metadata and Error Checks'!$BH$89),AND('Budget Template'!AH$4='Metadata and Error Checks'!$AR$89,'Budget Template'!AH$5='Metadata and Error Checks'!$BI$89),AND('Budget Template'!AH$4='Metadata and Error Checks'!$AR$90,'Budget Template'!AH$5='Metadata and Error Checks'!$AS$90),AND('Budget Template'!AH$4='Metadata and Error Checks'!$AR$90,'Budget Template'!AH$5='Metadata and Error Checks'!$AT$90),AND('Budget Template'!AH$4='Metadata and Error Checks'!$AR$90,'Budget Template'!AH$5='Metadata and Error Checks'!$AU$90),AND('Budget Template'!AH$4='Metadata and Error Checks'!$AR$90,'Budget Template'!AH$5='Metadata and Error Checks'!$AV$90),AND('Budget Template'!AH$4='Metadata and Error Checks'!$AR$90,'Budget Template'!AH$5='Metadata and Error Checks'!$AW$90),AND('Budget Template'!AH$4='Metadata and Error Checks'!$AR$90,'Budget Template'!AH$5='Metadata and Error Checks'!$AX$90),AND('Budget Template'!AH$4='Metadata and Error Checks'!$AR$90,'Budget Template'!AH$5='Metadata and Error Checks'!$AY$90),AND('Budget Template'!AH$4='Metadata and Error Checks'!$AR$90,'Budget Template'!AH$5='Metadata and Error Checks'!$AZ$90),AND('Budget Template'!AH$4='Metadata and Error Checks'!$AR$90,'Budget Template'!AH$5='Metadata and Error Checks'!$BA$90),AND('Budget Template'!AH$4='Metadata and Error Checks'!$AR$90,'Budget Template'!AH$5='Metadata and Error Checks'!$BB$90),AND('Budget Template'!AH$4='Metadata and Error Checks'!$AR$90,'Budget Template'!AH$5='Metadata and Error Checks'!$BC$90),AND('Budget Template'!AH$4='Metadata and Error Checks'!$AR$90,'Budget Template'!AH$5='Metadata and Error Checks'!$BD$90),AND('Budget Template'!AH$4='Metadata and Error Checks'!$AR$90,'Budget Template'!AH$5='Metadata and Error Checks'!$BE$90),AND('Budget Template'!AH$4='Metadata and Error Checks'!$AR$90,'Budget Template'!AH$5='Metadata and Error Checks'!$BF$90),AND('Budget Template'!AH$4='Metadata and Error Checks'!$AR$90,'Budget Template'!AH$5='Metadata and Error Checks'!$BG$90),AND('Budget Template'!AH$4='Metadata and Error Checks'!$AR$90,'Budget Template'!AH$5='Metadata and Error Checks'!$BH$90),AND('Budget Template'!AH$4='Metadata and Error Checks'!$AR$90,'Budget Template'!AH$5='Metadata and Error Checks'!$BI$90), AND('Budget Template'!AH$4='Metadata and Error Checks'!$AR$93,'Budget Template'!AH$5&lt;&gt;Lists!$G$72),AND('Budget Template'!AH$4='Metadata and Error Checks'!$AR$94,'Budget Template'!AH$5&lt;&gt;Lists!$G$72),AND('Budget Template'!AH$4='Metadata and Error Checks'!$AR$89,'Budget Template'!AH$5=Lists!$G$75),AND('Budget Template'!AH$4='Metadata and Error Checks'!$AR$90,'Budget Template'!AH$5=Lists!$G$75)),"X","")</f>
        <v/>
      </c>
      <c r="AJ74" s="75" t="str">
        <f>IF(OR(AND('Budget Template'!AI$4='Metadata and Error Checks'!$AR$89,'Budget Template'!AI$5='Metadata and Error Checks'!$AS$89),AND('Budget Template'!AI$4='Metadata and Error Checks'!$AR$89,'Budget Template'!AI$5='Metadata and Error Checks'!$AT$89),AND('Budget Template'!AI$4='Metadata and Error Checks'!$AR$89,'Budget Template'!AI$5='Metadata and Error Checks'!$AU$89),AND('Budget Template'!AI$4='Metadata and Error Checks'!$AR$89,'Budget Template'!AI$5='Metadata and Error Checks'!$AV$89),AND('Budget Template'!AI$4='Metadata and Error Checks'!$AR$89,'Budget Template'!AI$5='Metadata and Error Checks'!$AW$89),AND('Budget Template'!AI$4='Metadata and Error Checks'!$AR$89,'Budget Template'!AI$5='Metadata and Error Checks'!$AX$89),AND('Budget Template'!AI$4='Metadata and Error Checks'!$AR$89,'Budget Template'!AI$5='Metadata and Error Checks'!$AY$89),AND('Budget Template'!AI$4='Metadata and Error Checks'!$AR$89,'Budget Template'!AI$5='Metadata and Error Checks'!$AZ$89),AND('Budget Template'!AI$4='Metadata and Error Checks'!$AR$89,'Budget Template'!AI$5='Metadata and Error Checks'!$BA$89),AND('Budget Template'!AI$4='Metadata and Error Checks'!$AR$89,'Budget Template'!AI$5='Metadata and Error Checks'!$BB$89),AND('Budget Template'!AI$4='Metadata and Error Checks'!$AR$89,'Budget Template'!AI$5='Metadata and Error Checks'!$BC$89),AND('Budget Template'!AI$4='Metadata and Error Checks'!$AR$89,'Budget Template'!AI$5='Metadata and Error Checks'!$BD$89),AND('Budget Template'!AI$4='Metadata and Error Checks'!$AR$89,'Budget Template'!AI$5='Metadata and Error Checks'!$BE$89),AND('Budget Template'!AI$4='Metadata and Error Checks'!$AR$89,'Budget Template'!AI$5='Metadata and Error Checks'!$BF$89),AND('Budget Template'!AI$4='Metadata and Error Checks'!$AR$89,'Budget Template'!AI$5='Metadata and Error Checks'!$BG$89),AND('Budget Template'!AI$4='Metadata and Error Checks'!$AR$89,'Budget Template'!AI$5='Metadata and Error Checks'!$BH$89),AND('Budget Template'!AI$4='Metadata and Error Checks'!$AR$89,'Budget Template'!AI$5='Metadata and Error Checks'!$BI$89),AND('Budget Template'!AI$4='Metadata and Error Checks'!$AR$90,'Budget Template'!AI$5='Metadata and Error Checks'!$AS$90),AND('Budget Template'!AI$4='Metadata and Error Checks'!$AR$90,'Budget Template'!AI$5='Metadata and Error Checks'!$AT$90),AND('Budget Template'!AI$4='Metadata and Error Checks'!$AR$90,'Budget Template'!AI$5='Metadata and Error Checks'!$AU$90),AND('Budget Template'!AI$4='Metadata and Error Checks'!$AR$90,'Budget Template'!AI$5='Metadata and Error Checks'!$AV$90),AND('Budget Template'!AI$4='Metadata and Error Checks'!$AR$90,'Budget Template'!AI$5='Metadata and Error Checks'!$AW$90),AND('Budget Template'!AI$4='Metadata and Error Checks'!$AR$90,'Budget Template'!AI$5='Metadata and Error Checks'!$AX$90),AND('Budget Template'!AI$4='Metadata and Error Checks'!$AR$90,'Budget Template'!AI$5='Metadata and Error Checks'!$AY$90),AND('Budget Template'!AI$4='Metadata and Error Checks'!$AR$90,'Budget Template'!AI$5='Metadata and Error Checks'!$AZ$90),AND('Budget Template'!AI$4='Metadata and Error Checks'!$AR$90,'Budget Template'!AI$5='Metadata and Error Checks'!$BA$90),AND('Budget Template'!AI$4='Metadata and Error Checks'!$AR$90,'Budget Template'!AI$5='Metadata and Error Checks'!$BB$90),AND('Budget Template'!AI$4='Metadata and Error Checks'!$AR$90,'Budget Template'!AI$5='Metadata and Error Checks'!$BC$90),AND('Budget Template'!AI$4='Metadata and Error Checks'!$AR$90,'Budget Template'!AI$5='Metadata and Error Checks'!$BD$90),AND('Budget Template'!AI$4='Metadata and Error Checks'!$AR$90,'Budget Template'!AI$5='Metadata and Error Checks'!$BE$90),AND('Budget Template'!AI$4='Metadata and Error Checks'!$AR$90,'Budget Template'!AI$5='Metadata and Error Checks'!$BF$90),AND('Budget Template'!AI$4='Metadata and Error Checks'!$AR$90,'Budget Template'!AI$5='Metadata and Error Checks'!$BG$90),AND('Budget Template'!AI$4='Metadata and Error Checks'!$AR$90,'Budget Template'!AI$5='Metadata and Error Checks'!$BH$90),AND('Budget Template'!AI$4='Metadata and Error Checks'!$AR$90,'Budget Template'!AI$5='Metadata and Error Checks'!$BI$90), AND('Budget Template'!AI$4='Metadata and Error Checks'!$AR$93,'Budget Template'!AI$5&lt;&gt;Lists!$G$72),AND('Budget Template'!AI$4='Metadata and Error Checks'!$AR$94,'Budget Template'!AI$5&lt;&gt;Lists!$G$72),AND('Budget Template'!AI$4='Metadata and Error Checks'!$AR$89,'Budget Template'!AI$5=Lists!$G$75),AND('Budget Template'!AI$4='Metadata and Error Checks'!$AR$90,'Budget Template'!AI$5=Lists!$G$75)),"X","")</f>
        <v/>
      </c>
      <c r="AK74" s="75" t="str">
        <f>IF(OR(AND('Budget Template'!AJ$4='Metadata and Error Checks'!$AR$89,'Budget Template'!AJ$5='Metadata and Error Checks'!$AS$89),AND('Budget Template'!AJ$4='Metadata and Error Checks'!$AR$89,'Budget Template'!AJ$5='Metadata and Error Checks'!$AT$89),AND('Budget Template'!AJ$4='Metadata and Error Checks'!$AR$89,'Budget Template'!AJ$5='Metadata and Error Checks'!$AU$89),AND('Budget Template'!AJ$4='Metadata and Error Checks'!$AR$89,'Budget Template'!AJ$5='Metadata and Error Checks'!$AV$89),AND('Budget Template'!AJ$4='Metadata and Error Checks'!$AR$89,'Budget Template'!AJ$5='Metadata and Error Checks'!$AW$89),AND('Budget Template'!AJ$4='Metadata and Error Checks'!$AR$89,'Budget Template'!AJ$5='Metadata and Error Checks'!$AX$89),AND('Budget Template'!AJ$4='Metadata and Error Checks'!$AR$89,'Budget Template'!AJ$5='Metadata and Error Checks'!$AY$89),AND('Budget Template'!AJ$4='Metadata and Error Checks'!$AR$89,'Budget Template'!AJ$5='Metadata and Error Checks'!$AZ$89),AND('Budget Template'!AJ$4='Metadata and Error Checks'!$AR$89,'Budget Template'!AJ$5='Metadata and Error Checks'!$BA$89),AND('Budget Template'!AJ$4='Metadata and Error Checks'!$AR$89,'Budget Template'!AJ$5='Metadata and Error Checks'!$BB$89),AND('Budget Template'!AJ$4='Metadata and Error Checks'!$AR$89,'Budget Template'!AJ$5='Metadata and Error Checks'!$BC$89),AND('Budget Template'!AJ$4='Metadata and Error Checks'!$AR$89,'Budget Template'!AJ$5='Metadata and Error Checks'!$BD$89),AND('Budget Template'!AJ$4='Metadata and Error Checks'!$AR$89,'Budget Template'!AJ$5='Metadata and Error Checks'!$BE$89),AND('Budget Template'!AJ$4='Metadata and Error Checks'!$AR$89,'Budget Template'!AJ$5='Metadata and Error Checks'!$BF$89),AND('Budget Template'!AJ$4='Metadata and Error Checks'!$AR$89,'Budget Template'!AJ$5='Metadata and Error Checks'!$BG$89),AND('Budget Template'!AJ$4='Metadata and Error Checks'!$AR$89,'Budget Template'!AJ$5='Metadata and Error Checks'!$BH$89),AND('Budget Template'!AJ$4='Metadata and Error Checks'!$AR$89,'Budget Template'!AJ$5='Metadata and Error Checks'!$BI$89),AND('Budget Template'!AJ$4='Metadata and Error Checks'!$AR$90,'Budget Template'!AJ$5='Metadata and Error Checks'!$AS$90),AND('Budget Template'!AJ$4='Metadata and Error Checks'!$AR$90,'Budget Template'!AJ$5='Metadata and Error Checks'!$AT$90),AND('Budget Template'!AJ$4='Metadata and Error Checks'!$AR$90,'Budget Template'!AJ$5='Metadata and Error Checks'!$AU$90),AND('Budget Template'!AJ$4='Metadata and Error Checks'!$AR$90,'Budget Template'!AJ$5='Metadata and Error Checks'!$AV$90),AND('Budget Template'!AJ$4='Metadata and Error Checks'!$AR$90,'Budget Template'!AJ$5='Metadata and Error Checks'!$AW$90),AND('Budget Template'!AJ$4='Metadata and Error Checks'!$AR$90,'Budget Template'!AJ$5='Metadata and Error Checks'!$AX$90),AND('Budget Template'!AJ$4='Metadata and Error Checks'!$AR$90,'Budget Template'!AJ$5='Metadata and Error Checks'!$AY$90),AND('Budget Template'!AJ$4='Metadata and Error Checks'!$AR$90,'Budget Template'!AJ$5='Metadata and Error Checks'!$AZ$90),AND('Budget Template'!AJ$4='Metadata and Error Checks'!$AR$90,'Budget Template'!AJ$5='Metadata and Error Checks'!$BA$90),AND('Budget Template'!AJ$4='Metadata and Error Checks'!$AR$90,'Budget Template'!AJ$5='Metadata and Error Checks'!$BB$90),AND('Budget Template'!AJ$4='Metadata and Error Checks'!$AR$90,'Budget Template'!AJ$5='Metadata and Error Checks'!$BC$90),AND('Budget Template'!AJ$4='Metadata and Error Checks'!$AR$90,'Budget Template'!AJ$5='Metadata and Error Checks'!$BD$90),AND('Budget Template'!AJ$4='Metadata and Error Checks'!$AR$90,'Budget Template'!AJ$5='Metadata and Error Checks'!$BE$90),AND('Budget Template'!AJ$4='Metadata and Error Checks'!$AR$90,'Budget Template'!AJ$5='Metadata and Error Checks'!$BF$90),AND('Budget Template'!AJ$4='Metadata and Error Checks'!$AR$90,'Budget Template'!AJ$5='Metadata and Error Checks'!$BG$90),AND('Budget Template'!AJ$4='Metadata and Error Checks'!$AR$90,'Budget Template'!AJ$5='Metadata and Error Checks'!$BH$90),AND('Budget Template'!AJ$4='Metadata and Error Checks'!$AR$90,'Budget Template'!AJ$5='Metadata and Error Checks'!$BI$90), AND('Budget Template'!AJ$4='Metadata and Error Checks'!$AR$93,'Budget Template'!AJ$5&lt;&gt;Lists!$G$72),AND('Budget Template'!AJ$4='Metadata and Error Checks'!$AR$94,'Budget Template'!AJ$5&lt;&gt;Lists!$G$72),AND('Budget Template'!AJ$4='Metadata and Error Checks'!$AR$89,'Budget Template'!AJ$5=Lists!$G$75),AND('Budget Template'!AJ$4='Metadata and Error Checks'!$AR$90,'Budget Template'!AJ$5=Lists!$G$75)),"X","")</f>
        <v/>
      </c>
      <c r="AL74" s="75" t="str">
        <f>IF(OR(AND('Budget Template'!AK$4='Metadata and Error Checks'!$AR$89,'Budget Template'!AK$5='Metadata and Error Checks'!$AS$89),AND('Budget Template'!AK$4='Metadata and Error Checks'!$AR$89,'Budget Template'!AK$5='Metadata and Error Checks'!$AT$89),AND('Budget Template'!AK$4='Metadata and Error Checks'!$AR$89,'Budget Template'!AK$5='Metadata and Error Checks'!$AU$89),AND('Budget Template'!AK$4='Metadata and Error Checks'!$AR$89,'Budget Template'!AK$5='Metadata and Error Checks'!$AV$89),AND('Budget Template'!AK$4='Metadata and Error Checks'!$AR$89,'Budget Template'!AK$5='Metadata and Error Checks'!$AW$89),AND('Budget Template'!AK$4='Metadata and Error Checks'!$AR$89,'Budget Template'!AK$5='Metadata and Error Checks'!$AX$89),AND('Budget Template'!AK$4='Metadata and Error Checks'!$AR$89,'Budget Template'!AK$5='Metadata and Error Checks'!$AY$89),AND('Budget Template'!AK$4='Metadata and Error Checks'!$AR$89,'Budget Template'!AK$5='Metadata and Error Checks'!$AZ$89),AND('Budget Template'!AK$4='Metadata and Error Checks'!$AR$89,'Budget Template'!AK$5='Metadata and Error Checks'!$BA$89),AND('Budget Template'!AK$4='Metadata and Error Checks'!$AR$89,'Budget Template'!AK$5='Metadata and Error Checks'!$BB$89),AND('Budget Template'!AK$4='Metadata and Error Checks'!$AR$89,'Budget Template'!AK$5='Metadata and Error Checks'!$BC$89),AND('Budget Template'!AK$4='Metadata and Error Checks'!$AR$89,'Budget Template'!AK$5='Metadata and Error Checks'!$BD$89),AND('Budget Template'!AK$4='Metadata and Error Checks'!$AR$89,'Budget Template'!AK$5='Metadata and Error Checks'!$BE$89),AND('Budget Template'!AK$4='Metadata and Error Checks'!$AR$89,'Budget Template'!AK$5='Metadata and Error Checks'!$BF$89),AND('Budget Template'!AK$4='Metadata and Error Checks'!$AR$89,'Budget Template'!AK$5='Metadata and Error Checks'!$BG$89),AND('Budget Template'!AK$4='Metadata and Error Checks'!$AR$89,'Budget Template'!AK$5='Metadata and Error Checks'!$BH$89),AND('Budget Template'!AK$4='Metadata and Error Checks'!$AR$89,'Budget Template'!AK$5='Metadata and Error Checks'!$BI$89),AND('Budget Template'!AK$4='Metadata and Error Checks'!$AR$90,'Budget Template'!AK$5='Metadata and Error Checks'!$AS$90),AND('Budget Template'!AK$4='Metadata and Error Checks'!$AR$90,'Budget Template'!AK$5='Metadata and Error Checks'!$AT$90),AND('Budget Template'!AK$4='Metadata and Error Checks'!$AR$90,'Budget Template'!AK$5='Metadata and Error Checks'!$AU$90),AND('Budget Template'!AK$4='Metadata and Error Checks'!$AR$90,'Budget Template'!AK$5='Metadata and Error Checks'!$AV$90),AND('Budget Template'!AK$4='Metadata and Error Checks'!$AR$90,'Budget Template'!AK$5='Metadata and Error Checks'!$AW$90),AND('Budget Template'!AK$4='Metadata and Error Checks'!$AR$90,'Budget Template'!AK$5='Metadata and Error Checks'!$AX$90),AND('Budget Template'!AK$4='Metadata and Error Checks'!$AR$90,'Budget Template'!AK$5='Metadata and Error Checks'!$AY$90),AND('Budget Template'!AK$4='Metadata and Error Checks'!$AR$90,'Budget Template'!AK$5='Metadata and Error Checks'!$AZ$90),AND('Budget Template'!AK$4='Metadata and Error Checks'!$AR$90,'Budget Template'!AK$5='Metadata and Error Checks'!$BA$90),AND('Budget Template'!AK$4='Metadata and Error Checks'!$AR$90,'Budget Template'!AK$5='Metadata and Error Checks'!$BB$90),AND('Budget Template'!AK$4='Metadata and Error Checks'!$AR$90,'Budget Template'!AK$5='Metadata and Error Checks'!$BC$90),AND('Budget Template'!AK$4='Metadata and Error Checks'!$AR$90,'Budget Template'!AK$5='Metadata and Error Checks'!$BD$90),AND('Budget Template'!AK$4='Metadata and Error Checks'!$AR$90,'Budget Template'!AK$5='Metadata and Error Checks'!$BE$90),AND('Budget Template'!AK$4='Metadata and Error Checks'!$AR$90,'Budget Template'!AK$5='Metadata and Error Checks'!$BF$90),AND('Budget Template'!AK$4='Metadata and Error Checks'!$AR$90,'Budget Template'!AK$5='Metadata and Error Checks'!$BG$90),AND('Budget Template'!AK$4='Metadata and Error Checks'!$AR$90,'Budget Template'!AK$5='Metadata and Error Checks'!$BH$90),AND('Budget Template'!AK$4='Metadata and Error Checks'!$AR$90,'Budget Template'!AK$5='Metadata and Error Checks'!$BI$90), AND('Budget Template'!AK$4='Metadata and Error Checks'!$AR$93,'Budget Template'!AK$5&lt;&gt;Lists!$G$72),AND('Budget Template'!AK$4='Metadata and Error Checks'!$AR$94,'Budget Template'!AK$5&lt;&gt;Lists!$G$72),AND('Budget Template'!AK$4='Metadata and Error Checks'!$AR$89,'Budget Template'!AK$5=Lists!$G$75),AND('Budget Template'!AK$4='Metadata and Error Checks'!$AR$90,'Budget Template'!AK$5=Lists!$G$75)),"X","")</f>
        <v/>
      </c>
      <c r="AM74" s="75" t="str">
        <f>IF(OR(AND('Budget Template'!AL$4='Metadata and Error Checks'!$AR$89,'Budget Template'!AL$5='Metadata and Error Checks'!$AS$89),AND('Budget Template'!AL$4='Metadata and Error Checks'!$AR$89,'Budget Template'!AL$5='Metadata and Error Checks'!$AT$89),AND('Budget Template'!AL$4='Metadata and Error Checks'!$AR$89,'Budget Template'!AL$5='Metadata and Error Checks'!$AU$89),AND('Budget Template'!AL$4='Metadata and Error Checks'!$AR$89,'Budget Template'!AL$5='Metadata and Error Checks'!$AV$89),AND('Budget Template'!AL$4='Metadata and Error Checks'!$AR$89,'Budget Template'!AL$5='Metadata and Error Checks'!$AW$89),AND('Budget Template'!AL$4='Metadata and Error Checks'!$AR$89,'Budget Template'!AL$5='Metadata and Error Checks'!$AX$89),AND('Budget Template'!AL$4='Metadata and Error Checks'!$AR$89,'Budget Template'!AL$5='Metadata and Error Checks'!$AY$89),AND('Budget Template'!AL$4='Metadata and Error Checks'!$AR$89,'Budget Template'!AL$5='Metadata and Error Checks'!$AZ$89),AND('Budget Template'!AL$4='Metadata and Error Checks'!$AR$89,'Budget Template'!AL$5='Metadata and Error Checks'!$BA$89),AND('Budget Template'!AL$4='Metadata and Error Checks'!$AR$89,'Budget Template'!AL$5='Metadata and Error Checks'!$BB$89),AND('Budget Template'!AL$4='Metadata and Error Checks'!$AR$89,'Budget Template'!AL$5='Metadata and Error Checks'!$BC$89),AND('Budget Template'!AL$4='Metadata and Error Checks'!$AR$89,'Budget Template'!AL$5='Metadata and Error Checks'!$BD$89),AND('Budget Template'!AL$4='Metadata and Error Checks'!$AR$89,'Budget Template'!AL$5='Metadata and Error Checks'!$BE$89),AND('Budget Template'!AL$4='Metadata and Error Checks'!$AR$89,'Budget Template'!AL$5='Metadata and Error Checks'!$BF$89),AND('Budget Template'!AL$4='Metadata and Error Checks'!$AR$89,'Budget Template'!AL$5='Metadata and Error Checks'!$BG$89),AND('Budget Template'!AL$4='Metadata and Error Checks'!$AR$89,'Budget Template'!AL$5='Metadata and Error Checks'!$BH$89),AND('Budget Template'!AL$4='Metadata and Error Checks'!$AR$89,'Budget Template'!AL$5='Metadata and Error Checks'!$BI$89),AND('Budget Template'!AL$4='Metadata and Error Checks'!$AR$90,'Budget Template'!AL$5='Metadata and Error Checks'!$AS$90),AND('Budget Template'!AL$4='Metadata and Error Checks'!$AR$90,'Budget Template'!AL$5='Metadata and Error Checks'!$AT$90),AND('Budget Template'!AL$4='Metadata and Error Checks'!$AR$90,'Budget Template'!AL$5='Metadata and Error Checks'!$AU$90),AND('Budget Template'!AL$4='Metadata and Error Checks'!$AR$90,'Budget Template'!AL$5='Metadata and Error Checks'!$AV$90),AND('Budget Template'!AL$4='Metadata and Error Checks'!$AR$90,'Budget Template'!AL$5='Metadata and Error Checks'!$AW$90),AND('Budget Template'!AL$4='Metadata and Error Checks'!$AR$90,'Budget Template'!AL$5='Metadata and Error Checks'!$AX$90),AND('Budget Template'!AL$4='Metadata and Error Checks'!$AR$90,'Budget Template'!AL$5='Metadata and Error Checks'!$AY$90),AND('Budget Template'!AL$4='Metadata and Error Checks'!$AR$90,'Budget Template'!AL$5='Metadata and Error Checks'!$AZ$90),AND('Budget Template'!AL$4='Metadata and Error Checks'!$AR$90,'Budget Template'!AL$5='Metadata and Error Checks'!$BA$90),AND('Budget Template'!AL$4='Metadata and Error Checks'!$AR$90,'Budget Template'!AL$5='Metadata and Error Checks'!$BB$90),AND('Budget Template'!AL$4='Metadata and Error Checks'!$AR$90,'Budget Template'!AL$5='Metadata and Error Checks'!$BC$90),AND('Budget Template'!AL$4='Metadata and Error Checks'!$AR$90,'Budget Template'!AL$5='Metadata and Error Checks'!$BD$90),AND('Budget Template'!AL$4='Metadata and Error Checks'!$AR$90,'Budget Template'!AL$5='Metadata and Error Checks'!$BE$90),AND('Budget Template'!AL$4='Metadata and Error Checks'!$AR$90,'Budget Template'!AL$5='Metadata and Error Checks'!$BF$90),AND('Budget Template'!AL$4='Metadata and Error Checks'!$AR$90,'Budget Template'!AL$5='Metadata and Error Checks'!$BG$90),AND('Budget Template'!AL$4='Metadata and Error Checks'!$AR$90,'Budget Template'!AL$5='Metadata and Error Checks'!$BH$90),AND('Budget Template'!AL$4='Metadata and Error Checks'!$AR$90,'Budget Template'!AL$5='Metadata and Error Checks'!$BI$90), AND('Budget Template'!AL$4='Metadata and Error Checks'!$AR$93,'Budget Template'!AL$5&lt;&gt;Lists!$G$72),AND('Budget Template'!AL$4='Metadata and Error Checks'!$AR$94,'Budget Template'!AL$5&lt;&gt;Lists!$G$72),AND('Budget Template'!AL$4='Metadata and Error Checks'!$AR$89,'Budget Template'!AL$5=Lists!$G$75),AND('Budget Template'!AL$4='Metadata and Error Checks'!$AR$90,'Budget Template'!AL$5=Lists!$G$75)),"X","")</f>
        <v/>
      </c>
      <c r="AN74" s="75"/>
      <c r="AO74" s="75"/>
      <c r="AR74" s="88" t="str">
        <f>Lists!J3</f>
        <v>C&amp;T: HIV Clinical Services-NSD</v>
      </c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2"/>
      <c r="BK74" s="79"/>
      <c r="BL74" s="80"/>
      <c r="BN74"/>
    </row>
    <row r="75" spans="1:66" s="76" customFormat="1" ht="50" hidden="1" customHeight="1" x14ac:dyDescent="0.2">
      <c r="A75" s="178"/>
      <c r="D75" s="76" t="s">
        <v>188</v>
      </c>
      <c r="F75" s="75" t="str">
        <f>IF(OR(AND('Budget Template'!E$4='Metadata and Error Checks'!$AR$99,'Budget Template'!E$5='Metadata and Error Checks'!$AS$99),AND('Budget Template'!E$4='Metadata and Error Checks'!$AR$100,'Budget Template'!E$5='Metadata and Error Checks'!$AS$100),AND('Budget Template'!E$4='Metadata and Error Checks'!$AR$101,'Budget Template'!E$5='Metadata and Error Checks'!$AS$101),AND('Budget Template'!E$4='Metadata and Error Checks'!$AR$102,'Budget Template'!E$5='Metadata and Error Checks'!$AS$102),AND('Budget Template'!E$4='Metadata and Error Checks'!$AR$103,'Budget Template'!E$5='Metadata and Error Checks'!$AS$103),AND('Budget Template'!E$4='Metadata and Error Checks'!$AR$104,'Budget Template'!E$5='Metadata and Error Checks'!$AS$104)),"X","")</f>
        <v/>
      </c>
      <c r="G75" s="75" t="str">
        <f>IF(OR(AND('Budget Template'!F$4='Metadata and Error Checks'!$AR$99,'Budget Template'!F$5='Metadata and Error Checks'!$AS$99),AND('Budget Template'!F$4='Metadata and Error Checks'!$AR$100,'Budget Template'!F$5='Metadata and Error Checks'!$AS$100),AND('Budget Template'!F$4='Metadata and Error Checks'!$AR$101,'Budget Template'!F$5='Metadata and Error Checks'!$AS$101),AND('Budget Template'!F$4='Metadata and Error Checks'!$AR$102,'Budget Template'!F$5='Metadata and Error Checks'!$AS$102),AND('Budget Template'!F$4='Metadata and Error Checks'!$AR$103,'Budget Template'!F$5='Metadata and Error Checks'!$AS$103),AND('Budget Template'!F$4='Metadata and Error Checks'!$AR$104,'Budget Template'!F$5='Metadata and Error Checks'!$AS$104)),"X","")</f>
        <v/>
      </c>
      <c r="H75" s="75" t="str">
        <f>IF(OR(AND('Budget Template'!G$4='Metadata and Error Checks'!$AR$99,'Budget Template'!G$5='Metadata and Error Checks'!$AS$99),AND('Budget Template'!G$4='Metadata and Error Checks'!$AR$100,'Budget Template'!G$5='Metadata and Error Checks'!$AS$100),AND('Budget Template'!G$4='Metadata and Error Checks'!$AR$101,'Budget Template'!G$5='Metadata and Error Checks'!$AS$101),AND('Budget Template'!G$4='Metadata and Error Checks'!$AR$102,'Budget Template'!G$5='Metadata and Error Checks'!$AS$102),AND('Budget Template'!G$4='Metadata and Error Checks'!$AR$103,'Budget Template'!G$5='Metadata and Error Checks'!$AS$103),AND('Budget Template'!G$4='Metadata and Error Checks'!$AR$104,'Budget Template'!G$5='Metadata and Error Checks'!$AS$104)),"X","")</f>
        <v/>
      </c>
      <c r="I75" s="75" t="str">
        <f>IF(OR(AND('Budget Template'!H$4='Metadata and Error Checks'!$AR$99,'Budget Template'!H$5='Metadata and Error Checks'!$AS$99),AND('Budget Template'!H$4='Metadata and Error Checks'!$AR$100,'Budget Template'!H$5='Metadata and Error Checks'!$AS$100),AND('Budget Template'!H$4='Metadata and Error Checks'!$AR$101,'Budget Template'!H$5='Metadata and Error Checks'!$AS$101),AND('Budget Template'!H$4='Metadata and Error Checks'!$AR$102,'Budget Template'!H$5='Metadata and Error Checks'!$AS$102),AND('Budget Template'!H$4='Metadata and Error Checks'!$AR$103,'Budget Template'!H$5='Metadata and Error Checks'!$AS$103),AND('Budget Template'!H$4='Metadata and Error Checks'!$AR$104,'Budget Template'!H$5='Metadata and Error Checks'!$AS$104)),"X","")</f>
        <v/>
      </c>
      <c r="J75" s="75" t="str">
        <f>IF(OR(AND('Budget Template'!I$4='Metadata and Error Checks'!$AR$99,'Budget Template'!I$5='Metadata and Error Checks'!$AS$99),AND('Budget Template'!I$4='Metadata and Error Checks'!$AR$100,'Budget Template'!I$5='Metadata and Error Checks'!$AS$100),AND('Budget Template'!I$4='Metadata and Error Checks'!$AR$101,'Budget Template'!I$5='Metadata and Error Checks'!$AS$101),AND('Budget Template'!I$4='Metadata and Error Checks'!$AR$102,'Budget Template'!I$5='Metadata and Error Checks'!$AS$102),AND('Budget Template'!I$4='Metadata and Error Checks'!$AR$103,'Budget Template'!I$5='Metadata and Error Checks'!$AS$103),AND('Budget Template'!I$4='Metadata and Error Checks'!$AR$104,'Budget Template'!I$5='Metadata and Error Checks'!$AS$104)),"X","")</f>
        <v/>
      </c>
      <c r="K75" s="75" t="str">
        <f>IF(OR(AND('Budget Template'!J$4='Metadata and Error Checks'!$AR$99,'Budget Template'!J$5='Metadata and Error Checks'!$AS$99),AND('Budget Template'!J$4='Metadata and Error Checks'!$AR$100,'Budget Template'!J$5='Metadata and Error Checks'!$AS$100),AND('Budget Template'!J$4='Metadata and Error Checks'!$AR$101,'Budget Template'!J$5='Metadata and Error Checks'!$AS$101),AND('Budget Template'!J$4='Metadata and Error Checks'!$AR$102,'Budget Template'!J$5='Metadata and Error Checks'!$AS$102),AND('Budget Template'!J$4='Metadata and Error Checks'!$AR$103,'Budget Template'!J$5='Metadata and Error Checks'!$AS$103),AND('Budget Template'!J$4='Metadata and Error Checks'!$AR$104,'Budget Template'!J$5='Metadata and Error Checks'!$AS$104)),"X","")</f>
        <v/>
      </c>
      <c r="L75" s="75" t="str">
        <f>IF(OR(AND('Budget Template'!K$4='Metadata and Error Checks'!$AR$99,'Budget Template'!K$5='Metadata and Error Checks'!$AS$99),AND('Budget Template'!K$4='Metadata and Error Checks'!$AR$100,'Budget Template'!K$5='Metadata and Error Checks'!$AS$100),AND('Budget Template'!K$4='Metadata and Error Checks'!$AR$101,'Budget Template'!K$5='Metadata and Error Checks'!$AS$101),AND('Budget Template'!K$4='Metadata and Error Checks'!$AR$102,'Budget Template'!K$5='Metadata and Error Checks'!$AS$102),AND('Budget Template'!K$4='Metadata and Error Checks'!$AR$103,'Budget Template'!K$5='Metadata and Error Checks'!$AS$103),AND('Budget Template'!K$4='Metadata and Error Checks'!$AR$104,'Budget Template'!K$5='Metadata and Error Checks'!$AS$104)),"X","")</f>
        <v/>
      </c>
      <c r="M75" s="75" t="str">
        <f>IF(OR(AND('Budget Template'!L$4='Metadata and Error Checks'!$AR$99,'Budget Template'!L$5='Metadata and Error Checks'!$AS$99),AND('Budget Template'!L$4='Metadata and Error Checks'!$AR$100,'Budget Template'!L$5='Metadata and Error Checks'!$AS$100),AND('Budget Template'!L$4='Metadata and Error Checks'!$AR$101,'Budget Template'!L$5='Metadata and Error Checks'!$AS$101),AND('Budget Template'!L$4='Metadata and Error Checks'!$AR$102,'Budget Template'!L$5='Metadata and Error Checks'!$AS$102),AND('Budget Template'!L$4='Metadata and Error Checks'!$AR$103,'Budget Template'!L$5='Metadata and Error Checks'!$AS$103),AND('Budget Template'!L$4='Metadata and Error Checks'!$AR$104,'Budget Template'!L$5='Metadata and Error Checks'!$AS$104)),"X","")</f>
        <v/>
      </c>
      <c r="N75" s="75" t="str">
        <f>IF(OR(AND('Budget Template'!M$4='Metadata and Error Checks'!$AR$99,'Budget Template'!M$5='Metadata and Error Checks'!$AS$99),AND('Budget Template'!M$4='Metadata and Error Checks'!$AR$100,'Budget Template'!M$5='Metadata and Error Checks'!$AS$100),AND('Budget Template'!M$4='Metadata and Error Checks'!$AR$101,'Budget Template'!M$5='Metadata and Error Checks'!$AS$101),AND('Budget Template'!M$4='Metadata and Error Checks'!$AR$102,'Budget Template'!M$5='Metadata and Error Checks'!$AS$102),AND('Budget Template'!M$4='Metadata and Error Checks'!$AR$103,'Budget Template'!M$5='Metadata and Error Checks'!$AS$103),AND('Budget Template'!M$4='Metadata and Error Checks'!$AR$104,'Budget Template'!M$5='Metadata and Error Checks'!$AS$104)),"X","")</f>
        <v/>
      </c>
      <c r="O75" s="75" t="str">
        <f>IF(OR(AND('Budget Template'!N$4='Metadata and Error Checks'!$AR$99,'Budget Template'!N$5='Metadata and Error Checks'!$AS$99),AND('Budget Template'!N$4='Metadata and Error Checks'!$AR$100,'Budget Template'!N$5='Metadata and Error Checks'!$AS$100),AND('Budget Template'!N$4='Metadata and Error Checks'!$AR$101,'Budget Template'!N$5='Metadata and Error Checks'!$AS$101),AND('Budget Template'!N$4='Metadata and Error Checks'!$AR$102,'Budget Template'!N$5='Metadata and Error Checks'!$AS$102),AND('Budget Template'!N$4='Metadata and Error Checks'!$AR$103,'Budget Template'!N$5='Metadata and Error Checks'!$AS$103),AND('Budget Template'!N$4='Metadata and Error Checks'!$AR$104,'Budget Template'!N$5='Metadata and Error Checks'!$AS$104)),"X","")</f>
        <v/>
      </c>
      <c r="P75" s="75" t="str">
        <f>IF(OR(AND('Budget Template'!O$4='Metadata and Error Checks'!$AR$99,'Budget Template'!O$5='Metadata and Error Checks'!$AS$99),AND('Budget Template'!O$4='Metadata and Error Checks'!$AR$100,'Budget Template'!O$5='Metadata and Error Checks'!$AS$100),AND('Budget Template'!O$4='Metadata and Error Checks'!$AR$101,'Budget Template'!O$5='Metadata and Error Checks'!$AS$101),AND('Budget Template'!O$4='Metadata and Error Checks'!$AR$102,'Budget Template'!O$5='Metadata and Error Checks'!$AS$102),AND('Budget Template'!O$4='Metadata and Error Checks'!$AR$103,'Budget Template'!O$5='Metadata and Error Checks'!$AS$103),AND('Budget Template'!O$4='Metadata and Error Checks'!$AR$104,'Budget Template'!O$5='Metadata and Error Checks'!$AS$104)),"X","")</f>
        <v/>
      </c>
      <c r="Q75" s="75" t="str">
        <f>IF(OR(AND('Budget Template'!P$4='Metadata and Error Checks'!$AR$99,'Budget Template'!P$5='Metadata and Error Checks'!$AS$99),AND('Budget Template'!P$4='Metadata and Error Checks'!$AR$100,'Budget Template'!P$5='Metadata and Error Checks'!$AS$100),AND('Budget Template'!P$4='Metadata and Error Checks'!$AR$101,'Budget Template'!P$5='Metadata and Error Checks'!$AS$101),AND('Budget Template'!P$4='Metadata and Error Checks'!$AR$102,'Budget Template'!P$5='Metadata and Error Checks'!$AS$102),AND('Budget Template'!P$4='Metadata and Error Checks'!$AR$103,'Budget Template'!P$5='Metadata and Error Checks'!$AS$103),AND('Budget Template'!P$4='Metadata and Error Checks'!$AR$104,'Budget Template'!P$5='Metadata and Error Checks'!$AS$104)),"X","")</f>
        <v/>
      </c>
      <c r="R75" s="75" t="str">
        <f>IF(OR(AND('Budget Template'!Q$4='Metadata and Error Checks'!$AR$99,'Budget Template'!Q$5='Metadata and Error Checks'!$AS$99),AND('Budget Template'!Q$4='Metadata and Error Checks'!$AR$100,'Budget Template'!Q$5='Metadata and Error Checks'!$AS$100),AND('Budget Template'!Q$4='Metadata and Error Checks'!$AR$101,'Budget Template'!Q$5='Metadata and Error Checks'!$AS$101),AND('Budget Template'!Q$4='Metadata and Error Checks'!$AR$102,'Budget Template'!Q$5='Metadata and Error Checks'!$AS$102),AND('Budget Template'!Q$4='Metadata and Error Checks'!$AR$103,'Budget Template'!Q$5='Metadata and Error Checks'!$AS$103),AND('Budget Template'!Q$4='Metadata and Error Checks'!$AR$104,'Budget Template'!Q$5='Metadata and Error Checks'!$AS$104)),"X","")</f>
        <v/>
      </c>
      <c r="S75" s="75" t="str">
        <f>IF(OR(AND('Budget Template'!R$4='Metadata and Error Checks'!$AR$99,'Budget Template'!R$5='Metadata and Error Checks'!$AS$99),AND('Budget Template'!R$4='Metadata and Error Checks'!$AR$100,'Budget Template'!R$5='Metadata and Error Checks'!$AS$100),AND('Budget Template'!R$4='Metadata and Error Checks'!$AR$101,'Budget Template'!R$5='Metadata and Error Checks'!$AS$101),AND('Budget Template'!R$4='Metadata and Error Checks'!$AR$102,'Budget Template'!R$5='Metadata and Error Checks'!$AS$102),AND('Budget Template'!R$4='Metadata and Error Checks'!$AR$103,'Budget Template'!R$5='Metadata and Error Checks'!$AS$103),AND('Budget Template'!R$4='Metadata and Error Checks'!$AR$104,'Budget Template'!R$5='Metadata and Error Checks'!$AS$104)),"X","")</f>
        <v/>
      </c>
      <c r="T75" s="75" t="str">
        <f>IF(OR(AND('Budget Template'!S$4='Metadata and Error Checks'!$AR$99,'Budget Template'!S$5='Metadata and Error Checks'!$AS$99),AND('Budget Template'!S$4='Metadata and Error Checks'!$AR$100,'Budget Template'!S$5='Metadata and Error Checks'!$AS$100),AND('Budget Template'!S$4='Metadata and Error Checks'!$AR$101,'Budget Template'!S$5='Metadata and Error Checks'!$AS$101),AND('Budget Template'!S$4='Metadata and Error Checks'!$AR$102,'Budget Template'!S$5='Metadata and Error Checks'!$AS$102),AND('Budget Template'!S$4='Metadata and Error Checks'!$AR$103,'Budget Template'!S$5='Metadata and Error Checks'!$AS$103),AND('Budget Template'!S$4='Metadata and Error Checks'!$AR$104,'Budget Template'!S$5='Metadata and Error Checks'!$AS$104)),"X","")</f>
        <v/>
      </c>
      <c r="U75" s="75" t="str">
        <f>IF(OR(AND('Budget Template'!T$4='Metadata and Error Checks'!$AR$99,'Budget Template'!T$5='Metadata and Error Checks'!$AS$99),AND('Budget Template'!T$4='Metadata and Error Checks'!$AR$100,'Budget Template'!T$5='Metadata and Error Checks'!$AS$100),AND('Budget Template'!T$4='Metadata and Error Checks'!$AR$101,'Budget Template'!T$5='Metadata and Error Checks'!$AS$101),AND('Budget Template'!T$4='Metadata and Error Checks'!$AR$102,'Budget Template'!T$5='Metadata and Error Checks'!$AS$102),AND('Budget Template'!T$4='Metadata and Error Checks'!$AR$103,'Budget Template'!T$5='Metadata and Error Checks'!$AS$103),AND('Budget Template'!T$4='Metadata and Error Checks'!$AR$104,'Budget Template'!T$5='Metadata and Error Checks'!$AS$104)),"X","")</f>
        <v/>
      </c>
      <c r="V75" s="75" t="str">
        <f>IF(OR(AND('Budget Template'!U$4='Metadata and Error Checks'!$AR$99,'Budget Template'!U$5='Metadata and Error Checks'!$AS$99),AND('Budget Template'!U$4='Metadata and Error Checks'!$AR$100,'Budget Template'!U$5='Metadata and Error Checks'!$AS$100),AND('Budget Template'!U$4='Metadata and Error Checks'!$AR$101,'Budget Template'!U$5='Metadata and Error Checks'!$AS$101),AND('Budget Template'!U$4='Metadata and Error Checks'!$AR$102,'Budget Template'!U$5='Metadata and Error Checks'!$AS$102),AND('Budget Template'!U$4='Metadata and Error Checks'!$AR$103,'Budget Template'!U$5='Metadata and Error Checks'!$AS$103),AND('Budget Template'!U$4='Metadata and Error Checks'!$AR$104,'Budget Template'!U$5='Metadata and Error Checks'!$AS$104)),"X","")</f>
        <v/>
      </c>
      <c r="W75" s="75" t="str">
        <f>IF(OR(AND('Budget Template'!V$4='Metadata and Error Checks'!$AR$99,'Budget Template'!V$5='Metadata and Error Checks'!$AS$99),AND('Budget Template'!V$4='Metadata and Error Checks'!$AR$100,'Budget Template'!V$5='Metadata and Error Checks'!$AS$100),AND('Budget Template'!V$4='Metadata and Error Checks'!$AR$101,'Budget Template'!V$5='Metadata and Error Checks'!$AS$101),AND('Budget Template'!V$4='Metadata and Error Checks'!$AR$102,'Budget Template'!V$5='Metadata and Error Checks'!$AS$102),AND('Budget Template'!V$4='Metadata and Error Checks'!$AR$103,'Budget Template'!V$5='Metadata and Error Checks'!$AS$103),AND('Budget Template'!V$4='Metadata and Error Checks'!$AR$104,'Budget Template'!V$5='Metadata and Error Checks'!$AS$104)),"X","")</f>
        <v/>
      </c>
      <c r="X75" s="75" t="str">
        <f>IF(OR(AND('Budget Template'!W$4='Metadata and Error Checks'!$AR$99,'Budget Template'!W$5='Metadata and Error Checks'!$AS$99),AND('Budget Template'!W$4='Metadata and Error Checks'!$AR$100,'Budget Template'!W$5='Metadata and Error Checks'!$AS$100),AND('Budget Template'!W$4='Metadata and Error Checks'!$AR$101,'Budget Template'!W$5='Metadata and Error Checks'!$AS$101),AND('Budget Template'!W$4='Metadata and Error Checks'!$AR$102,'Budget Template'!W$5='Metadata and Error Checks'!$AS$102),AND('Budget Template'!W$4='Metadata and Error Checks'!$AR$103,'Budget Template'!W$5='Metadata and Error Checks'!$AS$103),AND('Budget Template'!W$4='Metadata and Error Checks'!$AR$104,'Budget Template'!W$5='Metadata and Error Checks'!$AS$104)),"X","")</f>
        <v/>
      </c>
      <c r="Y75" s="75" t="str">
        <f>IF(OR(AND('Budget Template'!X$4='Metadata and Error Checks'!$AR$99,'Budget Template'!X$5='Metadata and Error Checks'!$AS$99),AND('Budget Template'!X$4='Metadata and Error Checks'!$AR$100,'Budget Template'!X$5='Metadata and Error Checks'!$AS$100),AND('Budget Template'!X$4='Metadata and Error Checks'!$AR$101,'Budget Template'!X$5='Metadata and Error Checks'!$AS$101),AND('Budget Template'!X$4='Metadata and Error Checks'!$AR$102,'Budget Template'!X$5='Metadata and Error Checks'!$AS$102),AND('Budget Template'!X$4='Metadata and Error Checks'!$AR$103,'Budget Template'!X$5='Metadata and Error Checks'!$AS$103),AND('Budget Template'!X$4='Metadata and Error Checks'!$AR$104,'Budget Template'!X$5='Metadata and Error Checks'!$AS$104)),"X","")</f>
        <v/>
      </c>
      <c r="Z75" s="75" t="str">
        <f>IF(OR(AND('Budget Template'!Y$4='Metadata and Error Checks'!$AR$99,'Budget Template'!Y$5='Metadata and Error Checks'!$AS$99),AND('Budget Template'!Y$4='Metadata and Error Checks'!$AR$100,'Budget Template'!Y$5='Metadata and Error Checks'!$AS$100),AND('Budget Template'!Y$4='Metadata and Error Checks'!$AR$101,'Budget Template'!Y$5='Metadata and Error Checks'!$AS$101),AND('Budget Template'!Y$4='Metadata and Error Checks'!$AR$102,'Budget Template'!Y$5='Metadata and Error Checks'!$AS$102),AND('Budget Template'!Y$4='Metadata and Error Checks'!$AR$103,'Budget Template'!Y$5='Metadata and Error Checks'!$AS$103),AND('Budget Template'!Y$4='Metadata and Error Checks'!$AR$104,'Budget Template'!Y$5='Metadata and Error Checks'!$AS$104)),"X","")</f>
        <v/>
      </c>
      <c r="AA75" s="75" t="str">
        <f>IF(OR(AND('Budget Template'!Z$4='Metadata and Error Checks'!$AR$99,'Budget Template'!Z$5='Metadata and Error Checks'!$AS$99),AND('Budget Template'!Z$4='Metadata and Error Checks'!$AR$100,'Budget Template'!Z$5='Metadata and Error Checks'!$AS$100),AND('Budget Template'!Z$4='Metadata and Error Checks'!$AR$101,'Budget Template'!Z$5='Metadata and Error Checks'!$AS$101),AND('Budget Template'!Z$4='Metadata and Error Checks'!$AR$102,'Budget Template'!Z$5='Metadata and Error Checks'!$AS$102),AND('Budget Template'!Z$4='Metadata and Error Checks'!$AR$103,'Budget Template'!Z$5='Metadata and Error Checks'!$AS$103),AND('Budget Template'!Z$4='Metadata and Error Checks'!$AR$104,'Budget Template'!Z$5='Metadata and Error Checks'!$AS$104)),"X","")</f>
        <v/>
      </c>
      <c r="AB75" s="75" t="str">
        <f>IF(OR(AND('Budget Template'!AA$4='Metadata and Error Checks'!$AR$99,'Budget Template'!AA$5='Metadata and Error Checks'!$AS$99),AND('Budget Template'!AA$4='Metadata and Error Checks'!$AR$100,'Budget Template'!AA$5='Metadata and Error Checks'!$AS$100),AND('Budget Template'!AA$4='Metadata and Error Checks'!$AR$101,'Budget Template'!AA$5='Metadata and Error Checks'!$AS$101),AND('Budget Template'!AA$4='Metadata and Error Checks'!$AR$102,'Budget Template'!AA$5='Metadata and Error Checks'!$AS$102),AND('Budget Template'!AA$4='Metadata and Error Checks'!$AR$103,'Budget Template'!AA$5='Metadata and Error Checks'!$AS$103),AND('Budget Template'!AA$4='Metadata and Error Checks'!$AR$104,'Budget Template'!AA$5='Metadata and Error Checks'!$AS$104)),"X","")</f>
        <v/>
      </c>
      <c r="AC75" s="75" t="str">
        <f>IF(OR(AND('Budget Template'!AB$4='Metadata and Error Checks'!$AR$99,'Budget Template'!AB$5='Metadata and Error Checks'!$AS$99),AND('Budget Template'!AB$4='Metadata and Error Checks'!$AR$100,'Budget Template'!AB$5='Metadata and Error Checks'!$AS$100),AND('Budget Template'!AB$4='Metadata and Error Checks'!$AR$101,'Budget Template'!AB$5='Metadata and Error Checks'!$AS$101),AND('Budget Template'!AB$4='Metadata and Error Checks'!$AR$102,'Budget Template'!AB$5='Metadata and Error Checks'!$AS$102),AND('Budget Template'!AB$4='Metadata and Error Checks'!$AR$103,'Budget Template'!AB$5='Metadata and Error Checks'!$AS$103),AND('Budget Template'!AB$4='Metadata and Error Checks'!$AR$104,'Budget Template'!AB$5='Metadata and Error Checks'!$AS$104)),"X","")</f>
        <v/>
      </c>
      <c r="AD75" s="75" t="str">
        <f>IF(OR(AND('Budget Template'!AC$4='Metadata and Error Checks'!$AR$99,'Budget Template'!AC$5='Metadata and Error Checks'!$AS$99),AND('Budget Template'!AC$4='Metadata and Error Checks'!$AR$100,'Budget Template'!AC$5='Metadata and Error Checks'!$AS$100),AND('Budget Template'!AC$4='Metadata and Error Checks'!$AR$101,'Budget Template'!AC$5='Metadata and Error Checks'!$AS$101),AND('Budget Template'!AC$4='Metadata and Error Checks'!$AR$102,'Budget Template'!AC$5='Metadata and Error Checks'!$AS$102),AND('Budget Template'!AC$4='Metadata and Error Checks'!$AR$103,'Budget Template'!AC$5='Metadata and Error Checks'!$AS$103),AND('Budget Template'!AC$4='Metadata and Error Checks'!$AR$104,'Budget Template'!AC$5='Metadata and Error Checks'!$AS$104)),"X","")</f>
        <v/>
      </c>
      <c r="AE75" s="75" t="str">
        <f>IF(OR(AND('Budget Template'!AD$4='Metadata and Error Checks'!$AR$99,'Budget Template'!AD$5='Metadata and Error Checks'!$AS$99),AND('Budget Template'!AD$4='Metadata and Error Checks'!$AR$100,'Budget Template'!AD$5='Metadata and Error Checks'!$AS$100),AND('Budget Template'!AD$4='Metadata and Error Checks'!$AR$101,'Budget Template'!AD$5='Metadata and Error Checks'!$AS$101),AND('Budget Template'!AD$4='Metadata and Error Checks'!$AR$102,'Budget Template'!AD$5='Metadata and Error Checks'!$AS$102),AND('Budget Template'!AD$4='Metadata and Error Checks'!$AR$103,'Budget Template'!AD$5='Metadata and Error Checks'!$AS$103),AND('Budget Template'!AD$4='Metadata and Error Checks'!$AR$104,'Budget Template'!AD$5='Metadata and Error Checks'!$AS$104)),"X","")</f>
        <v/>
      </c>
      <c r="AF75" s="75" t="str">
        <f>IF(OR(AND('Budget Template'!AE$4='Metadata and Error Checks'!$AR$99,'Budget Template'!AE$5='Metadata and Error Checks'!$AS$99),AND('Budget Template'!AE$4='Metadata and Error Checks'!$AR$100,'Budget Template'!AE$5='Metadata and Error Checks'!$AS$100),AND('Budget Template'!AE$4='Metadata and Error Checks'!$AR$101,'Budget Template'!AE$5='Metadata and Error Checks'!$AS$101),AND('Budget Template'!AE$4='Metadata and Error Checks'!$AR$102,'Budget Template'!AE$5='Metadata and Error Checks'!$AS$102),AND('Budget Template'!AE$4='Metadata and Error Checks'!$AR$103,'Budget Template'!AE$5='Metadata and Error Checks'!$AS$103),AND('Budget Template'!AE$4='Metadata and Error Checks'!$AR$104,'Budget Template'!AE$5='Metadata and Error Checks'!$AS$104)),"X","")</f>
        <v/>
      </c>
      <c r="AG75" s="75" t="str">
        <f>IF(OR(AND('Budget Template'!AF$4='Metadata and Error Checks'!$AR$99,'Budget Template'!AF$5='Metadata and Error Checks'!$AS$99),AND('Budget Template'!AF$4='Metadata and Error Checks'!$AR$100,'Budget Template'!AF$5='Metadata and Error Checks'!$AS$100),AND('Budget Template'!AF$4='Metadata and Error Checks'!$AR$101,'Budget Template'!AF$5='Metadata and Error Checks'!$AS$101),AND('Budget Template'!AF$4='Metadata and Error Checks'!$AR$102,'Budget Template'!AF$5='Metadata and Error Checks'!$AS$102),AND('Budget Template'!AF$4='Metadata and Error Checks'!$AR$103,'Budget Template'!AF$5='Metadata and Error Checks'!$AS$103),AND('Budget Template'!AF$4='Metadata and Error Checks'!$AR$104,'Budget Template'!AF$5='Metadata and Error Checks'!$AS$104)),"X","")</f>
        <v/>
      </c>
      <c r="AH75" s="75" t="str">
        <f>IF(OR(AND('Budget Template'!AG$4='Metadata and Error Checks'!$AR$99,'Budget Template'!AG$5='Metadata and Error Checks'!$AS$99),AND('Budget Template'!AG$4='Metadata and Error Checks'!$AR$100,'Budget Template'!AG$5='Metadata and Error Checks'!$AS$100),AND('Budget Template'!AG$4='Metadata and Error Checks'!$AR$101,'Budget Template'!AG$5='Metadata and Error Checks'!$AS$101),AND('Budget Template'!AG$4='Metadata and Error Checks'!$AR$102,'Budget Template'!AG$5='Metadata and Error Checks'!$AS$102),AND('Budget Template'!AG$4='Metadata and Error Checks'!$AR$103,'Budget Template'!AG$5='Metadata and Error Checks'!$AS$103),AND('Budget Template'!AG$4='Metadata and Error Checks'!$AR$104,'Budget Template'!AG$5='Metadata and Error Checks'!$AS$104)),"X","")</f>
        <v/>
      </c>
      <c r="AI75" s="75" t="str">
        <f>IF(OR(AND('Budget Template'!AH$4='Metadata and Error Checks'!$AR$99,'Budget Template'!AH$5='Metadata and Error Checks'!$AS$99),AND('Budget Template'!AH$4='Metadata and Error Checks'!$AR$100,'Budget Template'!AH$5='Metadata and Error Checks'!$AS$100),AND('Budget Template'!AH$4='Metadata and Error Checks'!$AR$101,'Budget Template'!AH$5='Metadata and Error Checks'!$AS$101),AND('Budget Template'!AH$4='Metadata and Error Checks'!$AR$102,'Budget Template'!AH$5='Metadata and Error Checks'!$AS$102),AND('Budget Template'!AH$4='Metadata and Error Checks'!$AR$103,'Budget Template'!AH$5='Metadata and Error Checks'!$AS$103),AND('Budget Template'!AH$4='Metadata and Error Checks'!$AR$104,'Budget Template'!AH$5='Metadata and Error Checks'!$AS$104)),"X","")</f>
        <v/>
      </c>
      <c r="AJ75" s="75" t="str">
        <f>IF(OR(AND('Budget Template'!AI$4='Metadata and Error Checks'!$AR$99,'Budget Template'!AI$5='Metadata and Error Checks'!$AS$99),AND('Budget Template'!AI$4='Metadata and Error Checks'!$AR$100,'Budget Template'!AI$5='Metadata and Error Checks'!$AS$100),AND('Budget Template'!AI$4='Metadata and Error Checks'!$AR$101,'Budget Template'!AI$5='Metadata and Error Checks'!$AS$101),AND('Budget Template'!AI$4='Metadata and Error Checks'!$AR$102,'Budget Template'!AI$5='Metadata and Error Checks'!$AS$102),AND('Budget Template'!AI$4='Metadata and Error Checks'!$AR$103,'Budget Template'!AI$5='Metadata and Error Checks'!$AS$103),AND('Budget Template'!AI$4='Metadata and Error Checks'!$AR$104,'Budget Template'!AI$5='Metadata and Error Checks'!$AS$104)),"X","")</f>
        <v/>
      </c>
      <c r="AK75" s="75" t="str">
        <f>IF(OR(AND('Budget Template'!AJ$4='Metadata and Error Checks'!$AR$99,'Budget Template'!AJ$5='Metadata and Error Checks'!$AS$99),AND('Budget Template'!AJ$4='Metadata and Error Checks'!$AR$100,'Budget Template'!AJ$5='Metadata and Error Checks'!$AS$100),AND('Budget Template'!AJ$4='Metadata and Error Checks'!$AR$101,'Budget Template'!AJ$5='Metadata and Error Checks'!$AS$101),AND('Budget Template'!AJ$4='Metadata and Error Checks'!$AR$102,'Budget Template'!AJ$5='Metadata and Error Checks'!$AS$102),AND('Budget Template'!AJ$4='Metadata and Error Checks'!$AR$103,'Budget Template'!AJ$5='Metadata and Error Checks'!$AS$103),AND('Budget Template'!AJ$4='Metadata and Error Checks'!$AR$104,'Budget Template'!AJ$5='Metadata and Error Checks'!$AS$104)),"X","")</f>
        <v/>
      </c>
      <c r="AL75" s="75" t="str">
        <f>IF(OR(AND('Budget Template'!AK$4='Metadata and Error Checks'!$AR$99,'Budget Template'!AK$5='Metadata and Error Checks'!$AS$99),AND('Budget Template'!AK$4='Metadata and Error Checks'!$AR$100,'Budget Template'!AK$5='Metadata and Error Checks'!$AS$100),AND('Budget Template'!AK$4='Metadata and Error Checks'!$AR$101,'Budget Template'!AK$5='Metadata and Error Checks'!$AS$101),AND('Budget Template'!AK$4='Metadata and Error Checks'!$AR$102,'Budget Template'!AK$5='Metadata and Error Checks'!$AS$102),AND('Budget Template'!AK$4='Metadata and Error Checks'!$AR$103,'Budget Template'!AK$5='Metadata and Error Checks'!$AS$103),AND('Budget Template'!AK$4='Metadata and Error Checks'!$AR$104,'Budget Template'!AK$5='Metadata and Error Checks'!$AS$104)),"X","")</f>
        <v/>
      </c>
      <c r="AM75" s="75" t="str">
        <f>IF(OR(AND('Budget Template'!AL$4='Metadata and Error Checks'!$AR$99,'Budget Template'!AL$5='Metadata and Error Checks'!$AS$99),AND('Budget Template'!AL$4='Metadata and Error Checks'!$AR$100,'Budget Template'!AL$5='Metadata and Error Checks'!$AS$100),AND('Budget Template'!AL$4='Metadata and Error Checks'!$AR$101,'Budget Template'!AL$5='Metadata and Error Checks'!$AS$101),AND('Budget Template'!AL$4='Metadata and Error Checks'!$AR$102,'Budget Template'!AL$5='Metadata and Error Checks'!$AS$102),AND('Budget Template'!AL$4='Metadata and Error Checks'!$AR$103,'Budget Template'!AL$5='Metadata and Error Checks'!$AS$103),AND('Budget Template'!AL$4='Metadata and Error Checks'!$AR$104,'Budget Template'!AL$5='Metadata and Error Checks'!$AS$104)),"X","")</f>
        <v/>
      </c>
      <c r="AN75" s="75"/>
      <c r="AO75" s="75"/>
      <c r="AR75" s="88" t="str">
        <f>Lists!J4</f>
        <v>C&amp;T: HIV Laboratory Services-SD</v>
      </c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2"/>
      <c r="BK75" s="79"/>
      <c r="BL75" s="80"/>
      <c r="BN75"/>
    </row>
    <row r="76" spans="1:66" s="76" customFormat="1" ht="50" hidden="1" customHeight="1" x14ac:dyDescent="0.2">
      <c r="A76" s="178"/>
      <c r="D76" s="76" t="s">
        <v>189</v>
      </c>
      <c r="F76" s="83">
        <f>COUNTIF(F72:F75,"x")</f>
        <v>0</v>
      </c>
      <c r="G76" s="83">
        <f t="shared" ref="G76:U76" si="69">COUNTIF(G72:G75,"x")</f>
        <v>0</v>
      </c>
      <c r="H76" s="83">
        <f t="shared" si="69"/>
        <v>0</v>
      </c>
      <c r="I76" s="83">
        <f t="shared" si="69"/>
        <v>0</v>
      </c>
      <c r="J76" s="83">
        <f t="shared" si="69"/>
        <v>0</v>
      </c>
      <c r="K76" s="83">
        <f t="shared" si="69"/>
        <v>0</v>
      </c>
      <c r="L76" s="83">
        <f t="shared" si="69"/>
        <v>0</v>
      </c>
      <c r="M76" s="83">
        <f t="shared" si="69"/>
        <v>0</v>
      </c>
      <c r="N76" s="83">
        <f t="shared" si="69"/>
        <v>0</v>
      </c>
      <c r="O76" s="83">
        <f t="shared" si="69"/>
        <v>0</v>
      </c>
      <c r="P76" s="83">
        <f t="shared" si="69"/>
        <v>0</v>
      </c>
      <c r="Q76" s="83">
        <f t="shared" si="69"/>
        <v>0</v>
      </c>
      <c r="R76" s="83">
        <f t="shared" si="69"/>
        <v>0</v>
      </c>
      <c r="S76" s="83">
        <f t="shared" si="69"/>
        <v>0</v>
      </c>
      <c r="T76" s="83">
        <f t="shared" si="69"/>
        <v>0</v>
      </c>
      <c r="U76" s="76">
        <f t="shared" si="69"/>
        <v>0</v>
      </c>
      <c r="V76" s="76">
        <f t="shared" ref="V76:X76" si="70">COUNTIF(V72:V75,"x")</f>
        <v>0</v>
      </c>
      <c r="W76" s="76">
        <f t="shared" si="70"/>
        <v>0</v>
      </c>
      <c r="X76" s="76">
        <f t="shared" si="70"/>
        <v>0</v>
      </c>
      <c r="Y76" s="76">
        <f t="shared" ref="Y76:AM76" si="71">COUNTIF(Y72:Y75,"x")</f>
        <v>0</v>
      </c>
      <c r="Z76" s="76">
        <f t="shared" si="71"/>
        <v>0</v>
      </c>
      <c r="AA76" s="76">
        <f t="shared" si="71"/>
        <v>0</v>
      </c>
      <c r="AB76" s="76">
        <f t="shared" si="71"/>
        <v>0</v>
      </c>
      <c r="AC76" s="76">
        <f t="shared" si="71"/>
        <v>0</v>
      </c>
      <c r="AD76" s="76">
        <f t="shared" si="71"/>
        <v>0</v>
      </c>
      <c r="AE76" s="76">
        <f t="shared" si="71"/>
        <v>0</v>
      </c>
      <c r="AF76" s="76">
        <f t="shared" si="71"/>
        <v>0</v>
      </c>
      <c r="AG76" s="76">
        <f t="shared" si="71"/>
        <v>0</v>
      </c>
      <c r="AH76" s="76">
        <f t="shared" si="71"/>
        <v>0</v>
      </c>
      <c r="AI76" s="76">
        <f t="shared" si="71"/>
        <v>0</v>
      </c>
      <c r="AJ76" s="76">
        <f t="shared" si="71"/>
        <v>0</v>
      </c>
      <c r="AK76" s="76">
        <f t="shared" si="71"/>
        <v>0</v>
      </c>
      <c r="AL76" s="76">
        <f t="shared" si="71"/>
        <v>0</v>
      </c>
      <c r="AM76" s="76">
        <f t="shared" si="71"/>
        <v>0</v>
      </c>
      <c r="AR76" s="88" t="str">
        <f>Lists!J5</f>
        <v>C&amp;T: HIV Laboratory Services-NSD</v>
      </c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2"/>
      <c r="BK76" s="79"/>
      <c r="BL76" s="80"/>
      <c r="BN76"/>
    </row>
    <row r="77" spans="1:66" s="76" customFormat="1" ht="50" hidden="1" customHeight="1" x14ac:dyDescent="0.2">
      <c r="A77" s="17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AR77" s="88" t="str">
        <f>Lists!J6</f>
        <v>C&amp;T: HIV Drugs-SD</v>
      </c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79"/>
      <c r="BL77" s="80"/>
      <c r="BN77"/>
    </row>
    <row r="78" spans="1:66" s="76" customFormat="1" ht="50" hidden="1" customHeight="1" x14ac:dyDescent="0.2">
      <c r="A78" s="178"/>
      <c r="C78" s="120" t="s">
        <v>492</v>
      </c>
      <c r="D78" s="76" t="s">
        <v>226</v>
      </c>
      <c r="F78" s="119" t="str">
        <f>IF(OR(AND('Budget Template'!E$28&gt;0,'Budget Template'!E4=""),AND('Budget Template'!E5&lt;&gt;"",'Budget Template'!E4="")),"X","")</f>
        <v/>
      </c>
      <c r="G78" s="119" t="str">
        <f>IF(OR(AND('Budget Template'!F$28&gt;0,'Budget Template'!F4=""),AND('Budget Template'!F5&lt;&gt;"",'Budget Template'!F4="")),"X","")</f>
        <v/>
      </c>
      <c r="H78" s="119" t="str">
        <f>IF(OR(AND('Budget Template'!G$28&gt;0,'Budget Template'!G4=""),AND('Budget Template'!G5&lt;&gt;"",'Budget Template'!G4="")),"X","")</f>
        <v/>
      </c>
      <c r="I78" s="119" t="str">
        <f>IF(OR(AND('Budget Template'!H$28&gt;0,'Budget Template'!H4=""),AND('Budget Template'!H5&lt;&gt;"",'Budget Template'!H4="")),"X","")</f>
        <v/>
      </c>
      <c r="J78" s="119" t="str">
        <f>IF(OR(AND('Budget Template'!I$28&gt;0,'Budget Template'!I4=""),AND('Budget Template'!I5&lt;&gt;"",'Budget Template'!I4="")),"X","")</f>
        <v/>
      </c>
      <c r="K78" s="119" t="str">
        <f>IF(OR(AND('Budget Template'!J$28&gt;0,'Budget Template'!J4=""),AND('Budget Template'!J5&lt;&gt;"",'Budget Template'!J4="")),"X","")</f>
        <v/>
      </c>
      <c r="L78" s="119" t="str">
        <f>IF(OR(AND('Budget Template'!K$28&gt;0,'Budget Template'!K4=""),AND('Budget Template'!K5&lt;&gt;"",'Budget Template'!K4="")),"X","")</f>
        <v/>
      </c>
      <c r="M78" s="119" t="str">
        <f>IF(OR(AND('Budget Template'!L$28&gt;0,'Budget Template'!L4=""),AND('Budget Template'!L5&lt;&gt;"",'Budget Template'!L4="")),"X","")</f>
        <v/>
      </c>
      <c r="N78" s="119" t="str">
        <f>IF(OR(AND('Budget Template'!M$28&gt;0,'Budget Template'!M4=""),AND('Budget Template'!M5&lt;&gt;"",'Budget Template'!M4="")),"X","")</f>
        <v/>
      </c>
      <c r="O78" s="119" t="str">
        <f>IF(OR(AND('Budget Template'!N$28&gt;0,'Budget Template'!N4=""),AND('Budget Template'!N5&lt;&gt;"",'Budget Template'!N4="")),"X","")</f>
        <v/>
      </c>
      <c r="P78" s="119" t="str">
        <f>IF(OR(AND('Budget Template'!O$28&gt;0,'Budget Template'!O4=""),AND('Budget Template'!O5&lt;&gt;"",'Budget Template'!O4="")),"X","")</f>
        <v/>
      </c>
      <c r="Q78" s="119" t="str">
        <f>IF(OR(AND('Budget Template'!P$28&gt;0,'Budget Template'!P4=""),AND('Budget Template'!P5&lt;&gt;"",'Budget Template'!P4="")),"X","")</f>
        <v/>
      </c>
      <c r="R78" s="119" t="str">
        <f>IF(OR(AND('Budget Template'!Q$28&gt;0,'Budget Template'!Q4=""),AND('Budget Template'!Q5&lt;&gt;"",'Budget Template'!Q4="")),"X","")</f>
        <v/>
      </c>
      <c r="S78" s="119" t="str">
        <f>IF(OR(AND('Budget Template'!R$28&gt;0,'Budget Template'!R4=""),AND('Budget Template'!R5&lt;&gt;"",'Budget Template'!R4="")),"X","")</f>
        <v/>
      </c>
      <c r="T78" s="119" t="str">
        <f>IF(OR(AND('Budget Template'!S$28&gt;0,'Budget Template'!S4=""),AND('Budget Template'!S5&lt;&gt;"",'Budget Template'!S4="")),"X","")</f>
        <v/>
      </c>
      <c r="U78" s="119" t="str">
        <f>IF(OR(AND('Budget Template'!T$28&gt;0,'Budget Template'!T4=""),AND('Budget Template'!T5&lt;&gt;"",'Budget Template'!T4="")),"X","")</f>
        <v/>
      </c>
      <c r="V78" s="119" t="str">
        <f>IF(OR(AND('Budget Template'!U$28&gt;0,'Budget Template'!U4=""),AND('Budget Template'!U5&lt;&gt;"",'Budget Template'!U4="")),"X","")</f>
        <v/>
      </c>
      <c r="W78" s="119" t="str">
        <f>IF(OR(AND('Budget Template'!V$28&gt;0,'Budget Template'!V4=""),AND('Budget Template'!V5&lt;&gt;"",'Budget Template'!V4="")),"X","")</f>
        <v/>
      </c>
      <c r="X78" s="119" t="str">
        <f>IF(OR(AND('Budget Template'!W$28&gt;0,'Budget Template'!W4=""),AND('Budget Template'!W5&lt;&gt;"",'Budget Template'!W4="")),"X","")</f>
        <v/>
      </c>
      <c r="Y78" s="119" t="str">
        <f>IF(OR(AND('Budget Template'!X$28&gt;0,'Budget Template'!X4=""),AND('Budget Template'!X5&lt;&gt;"",'Budget Template'!X4="")),"X","")</f>
        <v/>
      </c>
      <c r="Z78" s="119" t="str">
        <f>IF(OR(AND('Budget Template'!Y$28&gt;0,'Budget Template'!Y4=""),AND('Budget Template'!Y5&lt;&gt;"",'Budget Template'!Y4="")),"X","")</f>
        <v/>
      </c>
      <c r="AA78" s="119" t="str">
        <f>IF(OR(AND('Budget Template'!Z$28&gt;0,'Budget Template'!Z4=""),AND('Budget Template'!Z5&lt;&gt;"",'Budget Template'!Z4="")),"X","")</f>
        <v/>
      </c>
      <c r="AB78" s="119" t="str">
        <f>IF(OR(AND('Budget Template'!AA$28&gt;0,'Budget Template'!AA4=""),AND('Budget Template'!AA5&lt;&gt;"",'Budget Template'!AA4="")),"X","")</f>
        <v/>
      </c>
      <c r="AC78" s="119" t="str">
        <f>IF(OR(AND('Budget Template'!AB$28&gt;0,'Budget Template'!AB4=""),AND('Budget Template'!AB5&lt;&gt;"",'Budget Template'!AB4="")),"X","")</f>
        <v/>
      </c>
      <c r="AD78" s="119" t="str">
        <f>IF(OR(AND('Budget Template'!AC$28&gt;0,'Budget Template'!AC4=""),AND('Budget Template'!AC5&lt;&gt;"",'Budget Template'!AC4="")),"X","")</f>
        <v/>
      </c>
      <c r="AE78" s="119" t="str">
        <f>IF(OR(AND('Budget Template'!AD$28&gt;0,'Budget Template'!AD4=""),AND('Budget Template'!AD5&lt;&gt;"",'Budget Template'!AD4="")),"X","")</f>
        <v/>
      </c>
      <c r="AF78" s="119" t="str">
        <f>IF(OR(AND('Budget Template'!AE$28&gt;0,'Budget Template'!AE4=""),AND('Budget Template'!AE5&lt;&gt;"",'Budget Template'!AE4="")),"X","")</f>
        <v/>
      </c>
      <c r="AG78" s="119" t="str">
        <f>IF(OR(AND('Budget Template'!AF$28&gt;0,'Budget Template'!AF4=""),AND('Budget Template'!AF5&lt;&gt;"",'Budget Template'!AF4="")),"X","")</f>
        <v/>
      </c>
      <c r="AH78" s="119" t="str">
        <f>IF(OR(AND('Budget Template'!AG$28&gt;0,'Budget Template'!AG4=""),AND('Budget Template'!AG5&lt;&gt;"",'Budget Template'!AG4="")),"X","")</f>
        <v/>
      </c>
      <c r="AI78" s="119" t="str">
        <f>IF(OR(AND('Budget Template'!AH$28&gt;0,'Budget Template'!AH4=""),AND('Budget Template'!AH5&lt;&gt;"",'Budget Template'!AH4="")),"X","")</f>
        <v/>
      </c>
      <c r="AJ78" s="119" t="str">
        <f>IF(OR(AND('Budget Template'!AI$28&gt;0,'Budget Template'!AI4=""),AND('Budget Template'!AI5&lt;&gt;"",'Budget Template'!AI4="")),"X","")</f>
        <v/>
      </c>
      <c r="AK78" s="119" t="str">
        <f>IF(OR(AND('Budget Template'!AJ$28&gt;0,'Budget Template'!AJ4=""),AND('Budget Template'!AJ5&lt;&gt;"",'Budget Template'!AJ4="")),"X","")</f>
        <v/>
      </c>
      <c r="AL78" s="119" t="str">
        <f>IF(OR(AND('Budget Template'!AK$28&gt;0,'Budget Template'!AK4=""),AND('Budget Template'!AK5&lt;&gt;"",'Budget Template'!AK4="")),"X","")</f>
        <v/>
      </c>
      <c r="AM78" s="119" t="str">
        <f>IF(OR(AND('Budget Template'!AL$28&gt;0,'Budget Template'!AL4=""),AND('Budget Template'!AL5&lt;&gt;"",'Budget Template'!AL4="")),"X","")</f>
        <v/>
      </c>
      <c r="AN78" s="83"/>
      <c r="AO78" s="83"/>
      <c r="AR78" s="88" t="str">
        <f>Lists!J7</f>
        <v>C&amp;T: HIV Drugs-NSD</v>
      </c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79"/>
      <c r="BL78" s="80"/>
      <c r="BN78"/>
    </row>
    <row r="79" spans="1:66" s="76" customFormat="1" ht="50" hidden="1" customHeight="1" x14ac:dyDescent="0.2">
      <c r="A79" s="178"/>
      <c r="D79" s="76" t="s">
        <v>227</v>
      </c>
      <c r="F79" s="119" t="str">
        <f>IF(OR(AND('Budget Template'!E$28&gt;0,'Budget Template'!E5=""),AND('Budget Template'!E$4&lt;&gt;0,'Budget Template'!E5="")), "X","")</f>
        <v/>
      </c>
      <c r="G79" s="119" t="str">
        <f>IF(OR(AND('Budget Template'!F$28&gt;0,'Budget Template'!F5=""),AND('Budget Template'!F$4&lt;&gt;0,'Budget Template'!F5="")), "X","")</f>
        <v/>
      </c>
      <c r="H79" s="119" t="str">
        <f>IF(OR(AND('Budget Template'!G$28&gt;0,'Budget Template'!G5=""),AND('Budget Template'!G$4&lt;&gt;0,'Budget Template'!G5="")), "X","")</f>
        <v/>
      </c>
      <c r="I79" s="119" t="str">
        <f>IF(OR(AND('Budget Template'!H$28&gt;0,'Budget Template'!H5=""),AND('Budget Template'!H$4&lt;&gt;0,'Budget Template'!H5="")), "X","")</f>
        <v/>
      </c>
      <c r="J79" s="119" t="str">
        <f>IF(OR(AND('Budget Template'!I$28&gt;0,'Budget Template'!I5=""),AND('Budget Template'!I$4&lt;&gt;0,'Budget Template'!I5="")), "X","")</f>
        <v/>
      </c>
      <c r="K79" s="119" t="str">
        <f>IF(OR(AND('Budget Template'!J$28&gt;0,'Budget Template'!J5=""),AND('Budget Template'!J$4&lt;&gt;0,'Budget Template'!J5="")), "X","")</f>
        <v/>
      </c>
      <c r="L79" s="119" t="str">
        <f>IF(OR(AND('Budget Template'!K$28&gt;0,'Budget Template'!K5=""),AND('Budget Template'!K$4&lt;&gt;0,'Budget Template'!K5="")), "X","")</f>
        <v/>
      </c>
      <c r="M79" s="119" t="str">
        <f>IF(OR(AND('Budget Template'!L$28&gt;0,'Budget Template'!L5=""),AND('Budget Template'!L$4&lt;&gt;0,'Budget Template'!L5="")), "X","")</f>
        <v/>
      </c>
      <c r="N79" s="119" t="str">
        <f>IF(OR(AND('Budget Template'!M$28&gt;0,'Budget Template'!M5=""),AND('Budget Template'!M$4&lt;&gt;0,'Budget Template'!M5="")), "X","")</f>
        <v/>
      </c>
      <c r="O79" s="119" t="str">
        <f>IF(OR(AND('Budget Template'!N$28&gt;0,'Budget Template'!N5=""),AND('Budget Template'!N$4&lt;&gt;0,'Budget Template'!N5="")), "X","")</f>
        <v/>
      </c>
      <c r="P79" s="119" t="str">
        <f>IF(OR(AND('Budget Template'!O$28&gt;0,'Budget Template'!O5=""),AND('Budget Template'!O$4&lt;&gt;0,'Budget Template'!O5="")), "X","")</f>
        <v/>
      </c>
      <c r="Q79" s="119" t="str">
        <f>IF(OR(AND('Budget Template'!P$28&gt;0,'Budget Template'!P5=""),AND('Budget Template'!P$4&lt;&gt;0,'Budget Template'!P5="")), "X","")</f>
        <v/>
      </c>
      <c r="R79" s="119" t="str">
        <f>IF(OR(AND('Budget Template'!Q$28&gt;0,'Budget Template'!Q5=""),AND('Budget Template'!Q$4&lt;&gt;0,'Budget Template'!Q5="")), "X","")</f>
        <v/>
      </c>
      <c r="S79" s="119" t="str">
        <f>IF(OR(AND('Budget Template'!R$28&gt;0,'Budget Template'!R5=""),AND('Budget Template'!R$4&lt;&gt;0,'Budget Template'!R5="")), "X","")</f>
        <v/>
      </c>
      <c r="T79" s="119" t="str">
        <f>IF(OR(AND('Budget Template'!S$28&gt;0,'Budget Template'!S5=""),AND('Budget Template'!S$4&lt;&gt;0,'Budget Template'!S5="")), "X","")</f>
        <v/>
      </c>
      <c r="U79" s="119" t="str">
        <f>IF(OR(AND('Budget Template'!T$28&gt;0,'Budget Template'!T5=""),AND('Budget Template'!T$4&lt;&gt;0,'Budget Template'!T5="")), "X","")</f>
        <v/>
      </c>
      <c r="V79" s="119" t="str">
        <f>IF(OR(AND('Budget Template'!U$28&gt;0,'Budget Template'!U5=""),AND('Budget Template'!U$4&lt;&gt;0,'Budget Template'!U5="")), "X","")</f>
        <v/>
      </c>
      <c r="W79" s="119" t="str">
        <f>IF(OR(AND('Budget Template'!V$28&gt;0,'Budget Template'!V5=""),AND('Budget Template'!V$4&lt;&gt;0,'Budget Template'!V5="")), "X","")</f>
        <v/>
      </c>
      <c r="X79" s="119" t="str">
        <f>IF(OR(AND('Budget Template'!W$28&gt;0,'Budget Template'!W5=""),AND('Budget Template'!W$4&lt;&gt;0,'Budget Template'!W5="")), "X","")</f>
        <v/>
      </c>
      <c r="Y79" s="119" t="str">
        <f>IF(OR(AND('Budget Template'!X$28&gt;0,'Budget Template'!X5=""),AND('Budget Template'!X$4&lt;&gt;0,'Budget Template'!X5="")), "X","")</f>
        <v/>
      </c>
      <c r="Z79" s="119" t="str">
        <f>IF(OR(AND('Budget Template'!Y$28&gt;0,'Budget Template'!Y5=""),AND('Budget Template'!Y$4&lt;&gt;0,'Budget Template'!Y5="")), "X","")</f>
        <v/>
      </c>
      <c r="AA79" s="119" t="str">
        <f>IF(OR(AND('Budget Template'!Z$28&gt;0,'Budget Template'!Z5=""),AND('Budget Template'!Z$4&lt;&gt;0,'Budget Template'!Z5="")), "X","")</f>
        <v/>
      </c>
      <c r="AB79" s="119" t="str">
        <f>IF(OR(AND('Budget Template'!AA$28&gt;0,'Budget Template'!AA5=""),AND('Budget Template'!AA$4&lt;&gt;0,'Budget Template'!AA5="")), "X","")</f>
        <v/>
      </c>
      <c r="AC79" s="119" t="str">
        <f>IF(OR(AND('Budget Template'!AB$28&gt;0,'Budget Template'!AB5=""),AND('Budget Template'!AB$4&lt;&gt;0,'Budget Template'!AB5="")), "X","")</f>
        <v/>
      </c>
      <c r="AD79" s="119" t="str">
        <f>IF(OR(AND('Budget Template'!AC$28&gt;0,'Budget Template'!AC5=""),AND('Budget Template'!AC$4&lt;&gt;0,'Budget Template'!AC5="")), "X","")</f>
        <v/>
      </c>
      <c r="AE79" s="119" t="str">
        <f>IF(OR(AND('Budget Template'!AD$28&gt;0,'Budget Template'!AD5=""),AND('Budget Template'!AD$4&lt;&gt;0,'Budget Template'!AD5="")), "X","")</f>
        <v/>
      </c>
      <c r="AF79" s="119" t="str">
        <f>IF(OR(AND('Budget Template'!AE$28&gt;0,'Budget Template'!AE5=""),AND('Budget Template'!AE$4&lt;&gt;0,'Budget Template'!AE5="")), "X","")</f>
        <v/>
      </c>
      <c r="AG79" s="119" t="str">
        <f>IF(OR(AND('Budget Template'!AF$28&gt;0,'Budget Template'!AF5=""),AND('Budget Template'!AF$4&lt;&gt;0,'Budget Template'!AF5="")), "X","")</f>
        <v/>
      </c>
      <c r="AH79" s="119" t="str">
        <f>IF(OR(AND('Budget Template'!AG$28&gt;0,'Budget Template'!AG5=""),AND('Budget Template'!AG$4&lt;&gt;0,'Budget Template'!AG5="")), "X","")</f>
        <v/>
      </c>
      <c r="AI79" s="119" t="str">
        <f>IF(OR(AND('Budget Template'!AH$28&gt;0,'Budget Template'!AH5=""),AND('Budget Template'!AH$4&lt;&gt;0,'Budget Template'!AH5="")), "X","")</f>
        <v/>
      </c>
      <c r="AJ79" s="119" t="str">
        <f>IF(OR(AND('Budget Template'!AI$28&gt;0,'Budget Template'!AI5=""),AND('Budget Template'!AI$4&lt;&gt;0,'Budget Template'!AI5="")), "X","")</f>
        <v/>
      </c>
      <c r="AK79" s="119" t="str">
        <f>IF(OR(AND('Budget Template'!AJ$28&gt;0,'Budget Template'!AJ5=""),AND('Budget Template'!AJ$4&lt;&gt;0,'Budget Template'!AJ5="")), "X","")</f>
        <v/>
      </c>
      <c r="AL79" s="119" t="str">
        <f>IF(OR(AND('Budget Template'!AK$28&gt;0,'Budget Template'!AK5=""),AND('Budget Template'!AK$4&lt;&gt;0,'Budget Template'!AK5="")), "X","")</f>
        <v/>
      </c>
      <c r="AM79" s="119" t="str">
        <f>IF(OR(AND('Budget Template'!AL$28&gt;0,'Budget Template'!AL5=""),AND('Budget Template'!AL$4&lt;&gt;0,'Budget Template'!AL5="")), "X","")</f>
        <v/>
      </c>
      <c r="AN79" s="83"/>
      <c r="AO79" s="83"/>
      <c r="AR79" s="88" t="str">
        <f>Lists!J8</f>
        <v>C&amp;T: Not Disaggregated-SD</v>
      </c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2"/>
      <c r="BK79" s="79"/>
      <c r="BL79" s="80"/>
      <c r="BN79"/>
    </row>
    <row r="80" spans="1:66" s="76" customFormat="1" ht="50" hidden="1" customHeight="1" x14ac:dyDescent="0.2">
      <c r="A80" s="178"/>
      <c r="AR80" s="88" t="str">
        <f>Lists!J9</f>
        <v>C&amp;T: Not Disaggregated-NSD</v>
      </c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2"/>
      <c r="BK80" s="79"/>
      <c r="BL80" s="80"/>
      <c r="BN80"/>
    </row>
    <row r="81" spans="1:70" s="76" customFormat="1" ht="50" hidden="1" customHeight="1" x14ac:dyDescent="0.2">
      <c r="A81" s="178"/>
      <c r="AR81" s="88" t="str">
        <f>Lists!J10</f>
        <v>HTS: Facility-based testing-SD</v>
      </c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2"/>
      <c r="BK81" s="79"/>
      <c r="BL81" s="80"/>
      <c r="BN81"/>
    </row>
    <row r="82" spans="1:70" s="76" customFormat="1" ht="50" hidden="1" customHeight="1" x14ac:dyDescent="0.2">
      <c r="A82" s="178"/>
      <c r="AR82" s="88" t="str">
        <f>Lists!J11</f>
        <v>HTS: Facility-based testing-NSD</v>
      </c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2"/>
      <c r="BK82" s="79"/>
      <c r="BL82" s="80"/>
      <c r="BN82"/>
    </row>
    <row r="83" spans="1:70" s="76" customFormat="1" ht="50" hidden="1" customHeight="1" x14ac:dyDescent="0.2">
      <c r="A83" s="178"/>
      <c r="AR83" s="88" t="str">
        <f>Lists!J12</f>
        <v>HTS: Community-based testing-SD</v>
      </c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2"/>
      <c r="BK83" s="79"/>
      <c r="BL83" s="80"/>
      <c r="BN83"/>
    </row>
    <row r="84" spans="1:70" s="76" customFormat="1" ht="50" hidden="1" customHeight="1" x14ac:dyDescent="0.2">
      <c r="A84" s="178"/>
      <c r="AR84" s="88" t="str">
        <f>Lists!J13</f>
        <v>HTS: Community-based testing-NSD</v>
      </c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2"/>
      <c r="BK84" s="79"/>
      <c r="BL84" s="80"/>
      <c r="BN84"/>
    </row>
    <row r="85" spans="1:70" s="76" customFormat="1" ht="50" hidden="1" customHeight="1" x14ac:dyDescent="0.2">
      <c r="A85" s="178"/>
      <c r="AR85" s="88" t="str">
        <f>Lists!J14</f>
        <v>HTS: Not Disaggregated-SD</v>
      </c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2"/>
      <c r="BK85" s="79"/>
      <c r="BL85" s="80"/>
      <c r="BN85"/>
    </row>
    <row r="86" spans="1:70" s="76" customFormat="1" ht="50" hidden="1" customHeight="1" x14ac:dyDescent="0.2">
      <c r="A86" s="178"/>
      <c r="AR86" s="88" t="str">
        <f>Lists!J15</f>
        <v>HTS: Not Disaggregated-NSD</v>
      </c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2"/>
      <c r="BK86" s="79"/>
      <c r="BL86" s="80"/>
      <c r="BN86"/>
    </row>
    <row r="87" spans="1:70" s="76" customFormat="1" ht="50" hidden="1" customHeight="1" x14ac:dyDescent="0.2">
      <c r="A87" s="178"/>
      <c r="AR87" s="88" t="str">
        <f>Lists!J16</f>
        <v>PREV: Comm. mobilization, behavior &amp; norms change-SD</v>
      </c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2"/>
      <c r="BK87" s="79"/>
      <c r="BL87" s="80"/>
      <c r="BN87"/>
    </row>
    <row r="88" spans="1:70" s="76" customFormat="1" ht="50" hidden="1" customHeight="1" x14ac:dyDescent="0.2">
      <c r="A88" s="178"/>
      <c r="AR88" s="88" t="str">
        <f>Lists!J17</f>
        <v>PREV: Comm. mobilization, behavior &amp; norms change-NSD</v>
      </c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2"/>
      <c r="BK88" s="79"/>
      <c r="BL88" s="80"/>
      <c r="BN88"/>
    </row>
    <row r="89" spans="1:70" s="76" customFormat="1" ht="50" hidden="1" customHeight="1" x14ac:dyDescent="0.2">
      <c r="A89" s="178"/>
      <c r="AR89" s="88" t="str">
        <f>Lists!J18</f>
        <v>PREV: VMMC-SD</v>
      </c>
      <c r="AS89" s="81" t="str">
        <f>Lists!$G$57</f>
        <v>Non-Targeted Pop: Adults</v>
      </c>
      <c r="AT89" s="84" t="str">
        <f>Lists!$G$58</f>
        <v>Non-Targeted Pop: Young people &amp; adolescents</v>
      </c>
      <c r="AU89" s="81" t="str">
        <f>Lists!$G$59</f>
        <v>Non-Targeted Pop: Children</v>
      </c>
      <c r="AV89" s="81" t="str">
        <f>Lists!$G$60</f>
        <v>Non-Targeted Pop: Not disaggregated</v>
      </c>
      <c r="AW89" s="81" t="str">
        <f>Lists!$G$61</f>
        <v>Females: Adult women</v>
      </c>
      <c r="AX89" s="81" t="str">
        <f>Lists!$G$62</f>
        <v>Females: Young women &amp; adolescent females</v>
      </c>
      <c r="AY89" s="81" t="str">
        <f>Lists!$G$63</f>
        <v>Females: Girls</v>
      </c>
      <c r="AZ89" s="81" t="str">
        <f>Lists!$G$64</f>
        <v>Females: Not disaggregated</v>
      </c>
      <c r="BA89" s="81" t="str">
        <f>Lists!$G$70</f>
        <v>Key Pops: Transgender</v>
      </c>
      <c r="BB89" s="81" t="str">
        <f>Lists!$G$71</f>
        <v>Key Pops: Sex workers</v>
      </c>
      <c r="BC89" s="81" t="str">
        <f>Lists!$G$72</f>
        <v>Key Pops: People who inject drugs</v>
      </c>
      <c r="BD89" s="81" t="str">
        <f>Lists!$G$73</f>
        <v>Key Pops: Not disaggregated</v>
      </c>
      <c r="BE89" s="81" t="str">
        <f>Lists!$G$74</f>
        <v>Key Pops: People in prisons</v>
      </c>
      <c r="BF89" s="81" t="str">
        <f>Lists!$G$80</f>
        <v>Priority Pops: Not disaggregated</v>
      </c>
      <c r="BG89" s="81" t="str">
        <f>Lists!$G$81</f>
        <v>OVC: Orphans &amp; vulnerable children</v>
      </c>
      <c r="BH89" s="81" t="str">
        <f>Lists!$G$82</f>
        <v>OVC: Care givers</v>
      </c>
      <c r="BI89" s="81" t="str">
        <f>Lists!$G$83</f>
        <v>OVC: Not disaggregated</v>
      </c>
      <c r="BJ89" s="82" t="str">
        <f>Lists!$G$75</f>
        <v>Pregnant &amp; Breastfeeding Women: Not disaggregated</v>
      </c>
      <c r="BK89" s="79"/>
      <c r="BL89" s="80"/>
      <c r="BN89"/>
    </row>
    <row r="90" spans="1:70" s="76" customFormat="1" ht="50" hidden="1" customHeight="1" x14ac:dyDescent="0.2">
      <c r="A90" s="178"/>
      <c r="AR90" s="88" t="str">
        <f>Lists!J19</f>
        <v>PREV: VMMC-NSD</v>
      </c>
      <c r="AS90" s="81" t="str">
        <f>Lists!$G$57</f>
        <v>Non-Targeted Pop: Adults</v>
      </c>
      <c r="AT90" s="84" t="str">
        <f>Lists!$G$58</f>
        <v>Non-Targeted Pop: Young people &amp; adolescents</v>
      </c>
      <c r="AU90" s="81" t="str">
        <f>Lists!$G$59</f>
        <v>Non-Targeted Pop: Children</v>
      </c>
      <c r="AV90" s="81" t="str">
        <f>Lists!$G$60</f>
        <v>Non-Targeted Pop: Not disaggregated</v>
      </c>
      <c r="AW90" s="81" t="str">
        <f>Lists!$G$61</f>
        <v>Females: Adult women</v>
      </c>
      <c r="AX90" s="81" t="str">
        <f>Lists!$G$62</f>
        <v>Females: Young women &amp; adolescent females</v>
      </c>
      <c r="AY90" s="81" t="str">
        <f>Lists!$G$63</f>
        <v>Females: Girls</v>
      </c>
      <c r="AZ90" s="81" t="str">
        <f>Lists!$G$64</f>
        <v>Females: Not disaggregated</v>
      </c>
      <c r="BA90" s="81" t="str">
        <f>Lists!$G$70</f>
        <v>Key Pops: Transgender</v>
      </c>
      <c r="BB90" s="81" t="str">
        <f>Lists!$G$71</f>
        <v>Key Pops: Sex workers</v>
      </c>
      <c r="BC90" s="81" t="str">
        <f>Lists!$G$72</f>
        <v>Key Pops: People who inject drugs</v>
      </c>
      <c r="BD90" s="81" t="str">
        <f>Lists!$G$73</f>
        <v>Key Pops: Not disaggregated</v>
      </c>
      <c r="BE90" s="81" t="str">
        <f>Lists!$G$74</f>
        <v>Key Pops: People in prisons</v>
      </c>
      <c r="BF90" s="81" t="str">
        <f>Lists!$G$80</f>
        <v>Priority Pops: Not disaggregated</v>
      </c>
      <c r="BG90" s="81" t="str">
        <f>Lists!$G$81</f>
        <v>OVC: Orphans &amp; vulnerable children</v>
      </c>
      <c r="BH90" s="81" t="str">
        <f>Lists!$G$82</f>
        <v>OVC: Care givers</v>
      </c>
      <c r="BI90" s="81" t="str">
        <f>Lists!$G$83</f>
        <v>OVC: Not disaggregated</v>
      </c>
      <c r="BJ90" s="82" t="str">
        <f>Lists!$G$75</f>
        <v>Pregnant &amp; Breastfeeding Women: Not disaggregated</v>
      </c>
      <c r="BK90" s="79"/>
      <c r="BL90" s="80"/>
      <c r="BN90"/>
    </row>
    <row r="91" spans="1:70" s="76" customFormat="1" ht="50" hidden="1" customHeight="1" x14ac:dyDescent="0.2">
      <c r="A91" s="178"/>
      <c r="AR91" s="88" t="str">
        <f>Lists!J20</f>
        <v>PREV: PrEP-SD</v>
      </c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2"/>
      <c r="BK91" s="79"/>
      <c r="BL91" s="80"/>
      <c r="BN91"/>
    </row>
    <row r="92" spans="1:70" s="76" customFormat="1" ht="50" hidden="1" customHeight="1" x14ac:dyDescent="0.2">
      <c r="A92" s="178"/>
      <c r="AR92" s="88" t="str">
        <f>Lists!J21</f>
        <v>PREV: PrEP-NSD</v>
      </c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2"/>
      <c r="BK92" s="79"/>
      <c r="BL92" s="80"/>
      <c r="BN92"/>
    </row>
    <row r="93" spans="1:70" s="76" customFormat="1" ht="50" hidden="1" customHeight="1" x14ac:dyDescent="0.2">
      <c r="A93" s="178"/>
      <c r="AR93" s="88" t="str">
        <f>Lists!J22</f>
        <v>PREV: Medication assisted treatment-SD</v>
      </c>
      <c r="AS93" s="81" t="str">
        <f>Lists!$G$60</f>
        <v>Non-Targeted Pop: Not disaggregated</v>
      </c>
      <c r="AT93" s="81" t="str">
        <f>Lists!$G$57</f>
        <v>Non-Targeted Pop: Adults</v>
      </c>
      <c r="AU93" s="84" t="str">
        <f>Lists!$G$58</f>
        <v>Non-Targeted Pop: Young people &amp; adolescents</v>
      </c>
      <c r="AV93" s="81" t="str">
        <f>Lists!$G$59</f>
        <v>Non-Targeted Pop: Children</v>
      </c>
      <c r="AW93" s="81" t="str">
        <f>Lists!$G$61</f>
        <v>Females: Adult women</v>
      </c>
      <c r="AX93" s="81" t="str">
        <f>Lists!$G$62</f>
        <v>Females: Young women &amp; adolescent females</v>
      </c>
      <c r="AY93" s="81" t="str">
        <f>Lists!$G$63</f>
        <v>Females: Girls</v>
      </c>
      <c r="AZ93" s="81" t="str">
        <f>Lists!$G$64</f>
        <v>Females: Not disaggregated</v>
      </c>
      <c r="BA93" s="81" t="str">
        <f>Lists!$G$65</f>
        <v>Males: Adult men</v>
      </c>
      <c r="BB93" s="81" t="str">
        <f>Lists!$G$66</f>
        <v>Males: Young men &amp; adolescent males</v>
      </c>
      <c r="BC93" s="81" t="str">
        <f>Lists!$G$67</f>
        <v>Males: Boys</v>
      </c>
      <c r="BD93" s="81" t="str">
        <f>Lists!$G$68</f>
        <v>Males: Not disaggregated</v>
      </c>
      <c r="BE93" s="81" t="str">
        <f>Lists!$G$69</f>
        <v>Key Pops: Men having sex with men</v>
      </c>
      <c r="BF93" s="81" t="str">
        <f>Lists!$G$70</f>
        <v>Key Pops: Transgender</v>
      </c>
      <c r="BG93" s="81" t="str">
        <f>Lists!$G$71</f>
        <v>Key Pops: Sex workers</v>
      </c>
      <c r="BH93" s="81" t="str">
        <f>Lists!$G$73</f>
        <v>Key Pops: Not disaggregated</v>
      </c>
      <c r="BI93" s="81" t="str">
        <f>Lists!$G$74</f>
        <v>Key Pops: People in prisons</v>
      </c>
      <c r="BJ93" s="81" t="str">
        <f>Lists!$G$75</f>
        <v>Pregnant &amp; Breastfeeding Women: Not disaggregated</v>
      </c>
      <c r="BK93" s="81" t="str">
        <f>Lists!$G$76</f>
        <v>Priority Pops: Military &amp; other uniformed services</v>
      </c>
      <c r="BL93" s="81" t="str">
        <f>Lists!$G$77</f>
        <v>Priority Pops: Mobile Pops</v>
      </c>
      <c r="BM93" s="81" t="str">
        <f>Lists!$G$78</f>
        <v>Priority Pops: Displaced persons</v>
      </c>
      <c r="BN93"/>
      <c r="BO93" s="81" t="str">
        <f>Lists!$G$80</f>
        <v>Priority Pops: Not disaggregated</v>
      </c>
      <c r="BP93" s="81" t="str">
        <f>Lists!$G$81</f>
        <v>OVC: Orphans &amp; vulnerable children</v>
      </c>
      <c r="BQ93" s="81" t="str">
        <f>Lists!$G$82</f>
        <v>OVC: Care givers</v>
      </c>
      <c r="BR93" s="81" t="str">
        <f>Lists!$G$83</f>
        <v>OVC: Not disaggregated</v>
      </c>
    </row>
    <row r="94" spans="1:70" s="76" customFormat="1" ht="50" hidden="1" customHeight="1" x14ac:dyDescent="0.2">
      <c r="A94" s="178"/>
      <c r="AR94" s="88" t="str">
        <f>Lists!J23</f>
        <v>PREV: Medication assisted treatment-NSD</v>
      </c>
      <c r="AS94" s="81" t="str">
        <f>Lists!$G$60</f>
        <v>Non-Targeted Pop: Not disaggregated</v>
      </c>
      <c r="AT94" s="81" t="str">
        <f>Lists!$G$57</f>
        <v>Non-Targeted Pop: Adults</v>
      </c>
      <c r="AU94" s="84" t="str">
        <f>Lists!$G$58</f>
        <v>Non-Targeted Pop: Young people &amp; adolescents</v>
      </c>
      <c r="AV94" s="81" t="str">
        <f>Lists!$G$59</f>
        <v>Non-Targeted Pop: Children</v>
      </c>
      <c r="AW94" s="81" t="str">
        <f>Lists!$G$61</f>
        <v>Females: Adult women</v>
      </c>
      <c r="AX94" s="81" t="str">
        <f>Lists!$G$62</f>
        <v>Females: Young women &amp; adolescent females</v>
      </c>
      <c r="AY94" s="81" t="str">
        <f>Lists!$G$63</f>
        <v>Females: Girls</v>
      </c>
      <c r="AZ94" s="81" t="str">
        <f>Lists!$G$64</f>
        <v>Females: Not disaggregated</v>
      </c>
      <c r="BA94" s="81" t="str">
        <f>Lists!$G$65</f>
        <v>Males: Adult men</v>
      </c>
      <c r="BB94" s="81" t="str">
        <f>Lists!$G$66</f>
        <v>Males: Young men &amp; adolescent males</v>
      </c>
      <c r="BC94" s="81" t="str">
        <f>Lists!$G$67</f>
        <v>Males: Boys</v>
      </c>
      <c r="BD94" s="81" t="str">
        <f>Lists!$G$68</f>
        <v>Males: Not disaggregated</v>
      </c>
      <c r="BE94" s="81" t="str">
        <f>Lists!$G$69</f>
        <v>Key Pops: Men having sex with men</v>
      </c>
      <c r="BF94" s="81" t="str">
        <f>Lists!$G$70</f>
        <v>Key Pops: Transgender</v>
      </c>
      <c r="BG94" s="81" t="str">
        <f>Lists!$G$71</f>
        <v>Key Pops: Sex workers</v>
      </c>
      <c r="BH94" s="81" t="str">
        <f>Lists!$G$73</f>
        <v>Key Pops: Not disaggregated</v>
      </c>
      <c r="BI94" s="81" t="str">
        <f>Lists!$G$74</f>
        <v>Key Pops: People in prisons</v>
      </c>
      <c r="BJ94" s="81" t="str">
        <f>Lists!$G$75</f>
        <v>Pregnant &amp; Breastfeeding Women: Not disaggregated</v>
      </c>
      <c r="BK94" s="81" t="str">
        <f>Lists!$G$76</f>
        <v>Priority Pops: Military &amp; other uniformed services</v>
      </c>
      <c r="BL94" s="81" t="str">
        <f>Lists!$G$77</f>
        <v>Priority Pops: Mobile Pops</v>
      </c>
      <c r="BM94" s="81" t="str">
        <f>Lists!$G$78</f>
        <v>Priority Pops: Displaced persons</v>
      </c>
      <c r="BN94"/>
      <c r="BO94" s="81" t="str">
        <f>Lists!$G$80</f>
        <v>Priority Pops: Not disaggregated</v>
      </c>
      <c r="BP94" s="81" t="str">
        <f>Lists!$G$81</f>
        <v>OVC: Orphans &amp; vulnerable children</v>
      </c>
      <c r="BQ94" s="81" t="str">
        <f>Lists!$G$82</f>
        <v>OVC: Care givers</v>
      </c>
      <c r="BR94" s="81" t="str">
        <f>Lists!$G$83</f>
        <v>OVC: Not disaggregated</v>
      </c>
    </row>
    <row r="95" spans="1:70" s="76" customFormat="1" ht="50" hidden="1" customHeight="1" x14ac:dyDescent="0.2">
      <c r="A95" s="178"/>
      <c r="AR95" s="88" t="str">
        <f>Lists!J24</f>
        <v>PREV: Condom &amp; Lubricant Programming-SD</v>
      </c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2"/>
      <c r="BK95" s="79"/>
      <c r="BL95" s="80"/>
      <c r="BN95"/>
    </row>
    <row r="96" spans="1:70" s="76" customFormat="1" ht="50" hidden="1" customHeight="1" x14ac:dyDescent="0.2">
      <c r="A96" s="178"/>
      <c r="AR96" s="88" t="str">
        <f>Lists!J25</f>
        <v>PREV: Condom &amp; Lubricant Programming-NSD</v>
      </c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2"/>
      <c r="BK96" s="79"/>
      <c r="BL96" s="80"/>
      <c r="BN96"/>
    </row>
    <row r="97" spans="1:66" s="76" customFormat="1" ht="50" hidden="1" customHeight="1" x14ac:dyDescent="0.2">
      <c r="A97" s="178"/>
      <c r="AR97" s="88" t="str">
        <f>Lists!J26</f>
        <v>PREV: Not Disaggregated-SD</v>
      </c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2"/>
      <c r="BK97" s="79"/>
      <c r="BL97" s="80"/>
      <c r="BN97"/>
    </row>
    <row r="98" spans="1:66" s="76" customFormat="1" ht="50" hidden="1" customHeight="1" x14ac:dyDescent="0.2">
      <c r="A98" s="178"/>
      <c r="AR98" s="88" t="str">
        <f>Lists!J27</f>
        <v>PREV: Not Disaggregated-NSD</v>
      </c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2"/>
      <c r="BK98" s="79"/>
      <c r="BL98" s="80"/>
      <c r="BN98"/>
    </row>
    <row r="99" spans="1:66" s="76" customFormat="1" ht="50" hidden="1" customHeight="1" x14ac:dyDescent="0.2">
      <c r="A99" s="178"/>
      <c r="AR99" s="88" t="str">
        <f>Lists!J28</f>
        <v>SE: Case Management-SD</v>
      </c>
      <c r="AS99" s="81" t="str">
        <f>Lists!$G$60</f>
        <v>Non-Targeted Pop: Not disaggregated</v>
      </c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2"/>
      <c r="BK99" s="79"/>
      <c r="BL99" s="80"/>
      <c r="BN99"/>
    </row>
    <row r="100" spans="1:66" s="76" customFormat="1" ht="50" hidden="1" customHeight="1" x14ac:dyDescent="0.2">
      <c r="A100" s="178"/>
      <c r="AR100" s="88" t="s">
        <v>196</v>
      </c>
      <c r="AS100" s="81" t="str">
        <f>Lists!$G$60</f>
        <v>Non-Targeted Pop: Not disaggregated</v>
      </c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2"/>
      <c r="BK100" s="79"/>
      <c r="BL100" s="80"/>
      <c r="BN100"/>
    </row>
    <row r="101" spans="1:66" s="76" customFormat="1" ht="50" hidden="1" customHeight="1" x14ac:dyDescent="0.2">
      <c r="A101" s="178"/>
      <c r="AR101" s="88" t="str">
        <f>Lists!J30</f>
        <v>SE: Economic strengthening-SD</v>
      </c>
      <c r="AS101" s="81" t="str">
        <f>Lists!$G$60</f>
        <v>Non-Targeted Pop: Not disaggregated</v>
      </c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2"/>
      <c r="BK101" s="79"/>
      <c r="BL101" s="80"/>
      <c r="BN101"/>
    </row>
    <row r="102" spans="1:66" s="76" customFormat="1" ht="50" hidden="1" customHeight="1" x14ac:dyDescent="0.2">
      <c r="A102" s="178"/>
      <c r="AR102" s="88" t="str">
        <f>Lists!J31</f>
        <v>SE: Economic strengthening-NSD</v>
      </c>
      <c r="AS102" s="81" t="str">
        <f>Lists!$G$60</f>
        <v>Non-Targeted Pop: Not disaggregated</v>
      </c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2"/>
      <c r="BK102" s="79"/>
      <c r="BL102" s="80"/>
      <c r="BN102"/>
    </row>
    <row r="103" spans="1:66" s="76" customFormat="1" ht="50" hidden="1" customHeight="1" x14ac:dyDescent="0.2">
      <c r="A103" s="178"/>
      <c r="AR103" s="88" t="str">
        <f>Lists!J32</f>
        <v>SE: Education assistance-SD</v>
      </c>
      <c r="AS103" s="81" t="str">
        <f>Lists!$G$60</f>
        <v>Non-Targeted Pop: Not disaggregated</v>
      </c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4"/>
      <c r="BE103" s="81"/>
      <c r="BF103" s="81"/>
      <c r="BG103" s="81"/>
      <c r="BH103" s="81"/>
      <c r="BI103" s="81"/>
      <c r="BJ103" s="82"/>
      <c r="BK103" s="79"/>
      <c r="BL103" s="80"/>
      <c r="BN103"/>
    </row>
    <row r="104" spans="1:66" s="76" customFormat="1" ht="50" hidden="1" customHeight="1" x14ac:dyDescent="0.2">
      <c r="A104" s="178"/>
      <c r="AR104" s="88" t="str">
        <f>Lists!J33</f>
        <v>SE: Education assistance-NSD</v>
      </c>
      <c r="AS104" s="81" t="str">
        <f>Lists!$G$60</f>
        <v>Non-Targeted Pop: Not disaggregated</v>
      </c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4"/>
      <c r="BE104" s="81"/>
      <c r="BF104" s="81"/>
      <c r="BG104" s="81"/>
      <c r="BH104" s="81"/>
      <c r="BI104" s="81"/>
      <c r="BJ104" s="82"/>
      <c r="BK104" s="79"/>
      <c r="BL104" s="80"/>
      <c r="BN104"/>
    </row>
    <row r="105" spans="1:66" s="76" customFormat="1" ht="50" hidden="1" customHeight="1" x14ac:dyDescent="0.2">
      <c r="A105" s="178"/>
      <c r="AR105" s="88" t="str">
        <f>Lists!J34</f>
        <v>SE: Psychosocial support-SD</v>
      </c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2"/>
      <c r="BK105" s="79"/>
      <c r="BL105" s="80"/>
      <c r="BN105"/>
    </row>
    <row r="106" spans="1:66" s="76" customFormat="1" ht="50" hidden="1" customHeight="1" x14ac:dyDescent="0.2">
      <c r="A106" s="178"/>
      <c r="AR106" s="88" t="str">
        <f>Lists!J35</f>
        <v>SE: Psychosocial support-NSD</v>
      </c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2"/>
      <c r="BK106" s="79"/>
      <c r="BL106" s="80"/>
      <c r="BN106"/>
    </row>
    <row r="107" spans="1:66" s="76" customFormat="1" ht="50" hidden="1" customHeight="1" x14ac:dyDescent="0.2">
      <c r="A107" s="178"/>
      <c r="AR107" s="88" t="str">
        <f>Lists!J36</f>
        <v>SE: Legal, human rights &amp; protection-SD</v>
      </c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2"/>
      <c r="BK107" s="79"/>
      <c r="BL107" s="80"/>
      <c r="BN107"/>
    </row>
    <row r="108" spans="1:66" s="76" customFormat="1" ht="50" hidden="1" customHeight="1" x14ac:dyDescent="0.2">
      <c r="A108" s="178"/>
      <c r="AR108" s="88" t="str">
        <f>Lists!J37</f>
        <v>SE: Legal, human rights &amp; protection-NSD</v>
      </c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2"/>
      <c r="BK108" s="79"/>
      <c r="BL108" s="80"/>
      <c r="BN108"/>
    </row>
    <row r="109" spans="1:66" s="76" customFormat="1" ht="50" hidden="1" customHeight="1" x14ac:dyDescent="0.2">
      <c r="A109" s="178"/>
      <c r="AR109" s="88" t="str">
        <f>Lists!J38</f>
        <v>SE: Not Disaggregated-SD</v>
      </c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2"/>
      <c r="BK109" s="79"/>
      <c r="BL109" s="80"/>
      <c r="BN109"/>
    </row>
    <row r="110" spans="1:66" s="76" customFormat="1" ht="50" hidden="1" customHeight="1" x14ac:dyDescent="0.2">
      <c r="A110" s="178"/>
      <c r="AR110" s="88" t="str">
        <f>Lists!J39</f>
        <v>SE: Not Disaggregated-NSD</v>
      </c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2"/>
      <c r="BK110" s="79"/>
      <c r="BL110" s="80"/>
      <c r="BN110"/>
    </row>
    <row r="111" spans="1:66" s="76" customFormat="1" ht="50" hidden="1" customHeight="1" x14ac:dyDescent="0.2">
      <c r="A111" s="178"/>
      <c r="AR111" s="88" t="str">
        <f>Lists!J40</f>
        <v>ASP: Procurement &amp; supply chain management-NSD</v>
      </c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2"/>
      <c r="BK111" s="79"/>
      <c r="BL111" s="80"/>
      <c r="BN111"/>
    </row>
    <row r="112" spans="1:66" s="76" customFormat="1" ht="50" hidden="1" customHeight="1" x14ac:dyDescent="0.2">
      <c r="A112" s="178"/>
      <c r="AR112" s="88" t="str">
        <f>Lists!J41</f>
        <v>ASP: HMIS, surveillance, &amp; research-NSD</v>
      </c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2"/>
      <c r="BK112" s="79"/>
      <c r="BL112" s="80"/>
      <c r="BN112"/>
    </row>
    <row r="113" spans="1:66" s="76" customFormat="1" ht="50" hidden="1" customHeight="1" x14ac:dyDescent="0.2">
      <c r="A113" s="178"/>
      <c r="AR113" s="88" t="str">
        <f>Lists!J42</f>
        <v>ASP: Human resources for health-NSD</v>
      </c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2"/>
      <c r="BK113" s="79"/>
      <c r="BL113" s="80"/>
      <c r="BN113"/>
    </row>
    <row r="114" spans="1:66" s="76" customFormat="1" ht="50" hidden="1" customHeight="1" x14ac:dyDescent="0.2">
      <c r="A114" s="178"/>
      <c r="AR114" s="88" t="str">
        <f>Lists!J43</f>
        <v>ASP: Laboratory systems strengthening-NSD</v>
      </c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2"/>
      <c r="BK114" s="79"/>
      <c r="BL114" s="80"/>
      <c r="BN114"/>
    </row>
    <row r="115" spans="1:66" s="76" customFormat="1" ht="50" hidden="1" customHeight="1" x14ac:dyDescent="0.2">
      <c r="A115" s="178"/>
      <c r="AR115" s="88" t="str">
        <f>Lists!J44</f>
        <v>ASP: Public financial management strengthening-NSD</v>
      </c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2"/>
      <c r="BK115" s="79"/>
      <c r="BL115" s="80"/>
      <c r="BN115"/>
    </row>
    <row r="116" spans="1:66" s="76" customFormat="1" ht="50" hidden="1" customHeight="1" x14ac:dyDescent="0.2">
      <c r="A116" s="178"/>
      <c r="AR116" s="88" t="str">
        <f>Lists!J45</f>
        <v>ASP: Policy, planning, coordination &amp; management of disease control programs-NSD</v>
      </c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2"/>
      <c r="BK116" s="79"/>
      <c r="BL116" s="80"/>
      <c r="BN116"/>
    </row>
    <row r="117" spans="1:66" s="76" customFormat="1" ht="50" hidden="1" customHeight="1" x14ac:dyDescent="0.2">
      <c r="A117" s="178"/>
      <c r="AR117" s="88" t="str">
        <f>Lists!J46</f>
        <v>ASP: Laws, regulations &amp; policy environment-NSD</v>
      </c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2"/>
      <c r="BK117" s="79"/>
      <c r="BL117" s="80"/>
      <c r="BN117"/>
    </row>
    <row r="118" spans="1:66" s="76" customFormat="1" ht="50" hidden="1" customHeight="1" x14ac:dyDescent="0.2">
      <c r="A118" s="178"/>
      <c r="AR118" s="88" t="str">
        <f>Lists!J47</f>
        <v>ASP: Not Disaggregated-NSD</v>
      </c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2"/>
      <c r="BK118" s="79"/>
      <c r="BL118" s="80"/>
      <c r="BN118"/>
    </row>
    <row r="119" spans="1:66" s="76" customFormat="1" ht="50" hidden="1" customHeight="1" x14ac:dyDescent="0.2">
      <c r="A119" s="178"/>
      <c r="AR119" s="88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2"/>
      <c r="BK119" s="79"/>
      <c r="BL119" s="80"/>
      <c r="BN119"/>
    </row>
    <row r="120" spans="1:66" s="76" customFormat="1" ht="50" hidden="1" customHeight="1" x14ac:dyDescent="0.2">
      <c r="A120" s="178"/>
      <c r="AR120" s="88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2"/>
      <c r="BK120" s="79"/>
      <c r="BL120" s="80"/>
      <c r="BN120"/>
    </row>
    <row r="121" spans="1:66" ht="50" hidden="1" customHeight="1" x14ac:dyDescent="0.25">
      <c r="B121" s="4"/>
      <c r="T121" s="4"/>
      <c r="U121" s="4"/>
      <c r="AQ121" s="4"/>
      <c r="AR121" s="66"/>
      <c r="BI121" s="67"/>
      <c r="BJ121" s="26"/>
      <c r="BN121"/>
    </row>
    <row r="122" spans="1:66" ht="50" hidden="1" customHeight="1" x14ac:dyDescent="0.25">
      <c r="B122" s="4"/>
      <c r="T122" s="4"/>
      <c r="U122" s="4"/>
      <c r="AQ122" s="4"/>
      <c r="AR122" s="66"/>
      <c r="BI122" s="67"/>
      <c r="BJ122" s="26"/>
      <c r="BN122"/>
    </row>
    <row r="123" spans="1:66" ht="50" hidden="1" customHeight="1" x14ac:dyDescent="0.25">
      <c r="B123" s="4"/>
      <c r="T123" s="4"/>
      <c r="U123" s="4"/>
      <c r="AQ123" s="4"/>
      <c r="AR123" s="66"/>
      <c r="BI123" s="67"/>
      <c r="BJ123" s="26"/>
      <c r="BN123"/>
    </row>
    <row r="124" spans="1:66" ht="50" hidden="1" customHeight="1" x14ac:dyDescent="0.25">
      <c r="B124" s="4"/>
      <c r="T124" s="4"/>
      <c r="U124" s="4"/>
      <c r="AQ124" s="4"/>
      <c r="AR124" s="66"/>
      <c r="BI124" s="67"/>
      <c r="BJ124" s="26"/>
      <c r="BN124"/>
    </row>
    <row r="125" spans="1:66" ht="50" hidden="1" customHeight="1" x14ac:dyDescent="0.25">
      <c r="B125" s="4"/>
      <c r="T125" s="4"/>
      <c r="U125" s="4"/>
      <c r="AQ125" s="4"/>
      <c r="AR125" s="66"/>
      <c r="BI125" s="67"/>
      <c r="BJ125" s="26"/>
      <c r="BN125"/>
    </row>
    <row r="126" spans="1:66" ht="50" hidden="1" customHeight="1" x14ac:dyDescent="0.25">
      <c r="B126" s="4"/>
      <c r="T126" s="4"/>
      <c r="U126" s="4"/>
      <c r="AQ126" s="4"/>
      <c r="AR126" s="66"/>
      <c r="BI126" s="67"/>
      <c r="BJ126" s="26"/>
      <c r="BN126"/>
    </row>
    <row r="127" spans="1:66" ht="50" hidden="1" customHeight="1" x14ac:dyDescent="0.25">
      <c r="B127" s="4"/>
      <c r="T127" s="4"/>
      <c r="U127" s="4"/>
      <c r="AQ127" s="4"/>
      <c r="AR127" s="66"/>
      <c r="BI127" s="67"/>
      <c r="BJ127" s="26"/>
      <c r="BN127"/>
    </row>
    <row r="128" spans="1:66" ht="50" hidden="1" customHeight="1" x14ac:dyDescent="0.25">
      <c r="B128" s="4"/>
      <c r="T128" s="4"/>
      <c r="U128" s="4"/>
      <c r="AQ128" s="4"/>
      <c r="AR128" s="66"/>
      <c r="BI128" s="67"/>
      <c r="BJ128" s="26"/>
      <c r="BN128"/>
    </row>
    <row r="129" spans="2:66" ht="50" hidden="1" customHeight="1" x14ac:dyDescent="0.25">
      <c r="B129" s="4"/>
      <c r="T129" s="4"/>
      <c r="U129" s="4"/>
      <c r="AQ129" s="4"/>
      <c r="AR129" s="66"/>
      <c r="BI129" s="67"/>
      <c r="BJ129" s="26"/>
      <c r="BN129"/>
    </row>
    <row r="130" spans="2:66" ht="50" hidden="1" customHeight="1" x14ac:dyDescent="0.25">
      <c r="B130" s="4"/>
      <c r="T130" s="4"/>
      <c r="U130" s="4"/>
      <c r="AQ130" s="4"/>
      <c r="AR130" s="66"/>
      <c r="BI130" s="67"/>
      <c r="BJ130" s="26"/>
      <c r="BN130"/>
    </row>
    <row r="131" spans="2:66" ht="50" hidden="1" customHeight="1" x14ac:dyDescent="0.25">
      <c r="B131" s="4"/>
      <c r="T131" s="4"/>
      <c r="U131" s="4"/>
      <c r="AQ131" s="4"/>
      <c r="AR131" s="66"/>
      <c r="BI131" s="67"/>
      <c r="BJ131" s="26"/>
      <c r="BN131"/>
    </row>
    <row r="132" spans="2:66" ht="50" hidden="1" customHeight="1" x14ac:dyDescent="0.25">
      <c r="B132" s="4"/>
      <c r="T132" s="4"/>
      <c r="U132" s="4"/>
      <c r="AQ132" s="4"/>
      <c r="AR132" s="66"/>
      <c r="BI132" s="67"/>
      <c r="BJ132" s="26"/>
      <c r="BN132"/>
    </row>
    <row r="133" spans="2:66" ht="50" hidden="1" customHeight="1" x14ac:dyDescent="0.25">
      <c r="B133" s="4"/>
      <c r="T133" s="4"/>
      <c r="U133" s="4"/>
      <c r="AQ133" s="4"/>
      <c r="AR133" s="66"/>
      <c r="BI133" s="67"/>
      <c r="BJ133" s="26"/>
      <c r="BN133"/>
    </row>
    <row r="134" spans="2:66" ht="50" hidden="1" customHeight="1" x14ac:dyDescent="0.25">
      <c r="B134" s="4"/>
      <c r="T134" s="4"/>
      <c r="U134" s="4"/>
      <c r="AQ134" s="4"/>
      <c r="AR134" s="66"/>
      <c r="BI134" s="67"/>
      <c r="BJ134" s="26"/>
      <c r="BN134"/>
    </row>
    <row r="135" spans="2:66" ht="50" hidden="1" customHeight="1" x14ac:dyDescent="0.25">
      <c r="B135" s="4"/>
      <c r="T135" s="4"/>
      <c r="U135" s="4"/>
      <c r="AQ135" s="4"/>
      <c r="AR135" s="66"/>
      <c r="BI135" s="67"/>
      <c r="BJ135" s="26"/>
      <c r="BN135"/>
    </row>
    <row r="136" spans="2:66" ht="50" hidden="1" customHeight="1" x14ac:dyDescent="0.25">
      <c r="B136" s="4"/>
      <c r="T136" s="4"/>
      <c r="U136" s="4"/>
      <c r="AQ136" s="4"/>
      <c r="AR136" s="66"/>
      <c r="BI136" s="67"/>
      <c r="BJ136" s="26"/>
      <c r="BN136"/>
    </row>
    <row r="137" spans="2:66" ht="50" hidden="1" customHeight="1" x14ac:dyDescent="0.25">
      <c r="B137" s="4"/>
      <c r="T137" s="4"/>
      <c r="U137" s="4"/>
      <c r="AQ137" s="4"/>
      <c r="AR137" s="66"/>
      <c r="BI137" s="67"/>
      <c r="BJ137" s="26"/>
      <c r="BN137"/>
    </row>
    <row r="138" spans="2:66" ht="50" hidden="1" customHeight="1" x14ac:dyDescent="0.25">
      <c r="B138" s="4"/>
      <c r="T138" s="4"/>
      <c r="U138" s="4"/>
      <c r="AQ138" s="4"/>
      <c r="AR138" s="66"/>
      <c r="BI138" s="67"/>
      <c r="BJ138" s="26"/>
      <c r="BN138"/>
    </row>
    <row r="139" spans="2:66" ht="50" hidden="1" customHeight="1" x14ac:dyDescent="0.25">
      <c r="B139" s="4"/>
      <c r="T139" s="4"/>
      <c r="U139" s="4"/>
      <c r="AQ139" s="4"/>
      <c r="AR139" s="66"/>
      <c r="BI139" s="67"/>
      <c r="BJ139" s="26"/>
      <c r="BN139"/>
    </row>
    <row r="140" spans="2:66" ht="50" hidden="1" customHeight="1" x14ac:dyDescent="0.25">
      <c r="B140" s="4"/>
      <c r="T140" s="4"/>
      <c r="U140" s="4"/>
      <c r="AQ140" s="4"/>
      <c r="AR140" s="66"/>
      <c r="BI140" s="67"/>
      <c r="BJ140" s="26"/>
      <c r="BN140"/>
    </row>
    <row r="141" spans="2:66" ht="50" hidden="1" customHeight="1" x14ac:dyDescent="0.25">
      <c r="B141" s="4"/>
      <c r="T141" s="4"/>
      <c r="U141" s="4"/>
      <c r="AQ141" s="4"/>
      <c r="AR141" s="66"/>
      <c r="BI141" s="67"/>
      <c r="BJ141" s="26"/>
      <c r="BN141"/>
    </row>
    <row r="142" spans="2:66" ht="50" hidden="1" customHeight="1" x14ac:dyDescent="0.25">
      <c r="B142" s="4"/>
      <c r="T142" s="4"/>
      <c r="U142" s="4"/>
      <c r="AQ142" s="4"/>
      <c r="AR142" s="66"/>
      <c r="BI142" s="67"/>
      <c r="BJ142" s="26"/>
      <c r="BN142"/>
    </row>
    <row r="143" spans="2:66" ht="50" hidden="1" customHeight="1" x14ac:dyDescent="0.25">
      <c r="B143" s="4"/>
      <c r="T143" s="4"/>
      <c r="U143" s="4"/>
      <c r="AQ143" s="4"/>
      <c r="AR143" s="66"/>
      <c r="BI143" s="67"/>
      <c r="BJ143" s="26"/>
      <c r="BN143"/>
    </row>
    <row r="144" spans="2:66" ht="50" hidden="1" customHeight="1" x14ac:dyDescent="0.25">
      <c r="B144" s="4"/>
      <c r="T144" s="4"/>
      <c r="U144" s="4"/>
      <c r="AQ144" s="4"/>
      <c r="AR144" s="66"/>
      <c r="BI144" s="67"/>
      <c r="BJ144" s="26"/>
      <c r="BN144"/>
    </row>
    <row r="145" spans="2:66" ht="50" hidden="1" customHeight="1" x14ac:dyDescent="0.25">
      <c r="B145" s="4"/>
      <c r="T145" s="4"/>
      <c r="U145" s="4"/>
      <c r="AQ145" s="4"/>
      <c r="AR145" s="66"/>
      <c r="BI145" s="67"/>
      <c r="BJ145" s="26"/>
      <c r="BN145"/>
    </row>
    <row r="146" spans="2:66" ht="50" hidden="1" customHeight="1" x14ac:dyDescent="0.25">
      <c r="B146" s="4"/>
      <c r="T146" s="4"/>
      <c r="U146" s="4"/>
      <c r="AQ146" s="4"/>
      <c r="AR146" s="66"/>
      <c r="BI146" s="67"/>
      <c r="BJ146" s="26"/>
      <c r="BN146"/>
    </row>
    <row r="147" spans="2:66" ht="50" hidden="1" customHeight="1" x14ac:dyDescent="0.25">
      <c r="B147" s="4"/>
      <c r="T147" s="4"/>
      <c r="U147" s="4"/>
      <c r="AQ147" s="4"/>
      <c r="AR147" s="66"/>
      <c r="BI147" s="67"/>
      <c r="BJ147" s="26"/>
      <c r="BN147"/>
    </row>
    <row r="148" spans="2:66" ht="50" hidden="1" customHeight="1" x14ac:dyDescent="0.25">
      <c r="B148" s="4"/>
      <c r="T148" s="4"/>
      <c r="U148" s="4"/>
      <c r="AQ148" s="4"/>
      <c r="AR148" s="66"/>
      <c r="BI148" s="67"/>
      <c r="BJ148" s="26"/>
      <c r="BN148"/>
    </row>
    <row r="149" spans="2:66" ht="50" hidden="1" customHeight="1" x14ac:dyDescent="0.25">
      <c r="B149" s="4"/>
      <c r="T149" s="4"/>
      <c r="U149" s="4"/>
      <c r="AQ149" s="4"/>
      <c r="AR149" s="66"/>
      <c r="BI149" s="67"/>
      <c r="BJ149" s="26"/>
      <c r="BN149"/>
    </row>
    <row r="150" spans="2:66" ht="50" hidden="1" customHeight="1" x14ac:dyDescent="0.25">
      <c r="B150" s="4"/>
      <c r="T150" s="4"/>
      <c r="U150" s="4"/>
      <c r="AQ150" s="4"/>
      <c r="AR150" s="66"/>
      <c r="BI150" s="67"/>
      <c r="BJ150" s="26"/>
      <c r="BN150"/>
    </row>
    <row r="151" spans="2:66" ht="50" hidden="1" customHeight="1" x14ac:dyDescent="0.25">
      <c r="B151" s="4"/>
      <c r="T151" s="4"/>
      <c r="U151" s="4"/>
      <c r="AQ151" s="4"/>
      <c r="AR151" s="66"/>
      <c r="BI151" s="67"/>
      <c r="BJ151" s="26"/>
      <c r="BN151"/>
    </row>
    <row r="152" spans="2:66" ht="50" hidden="1" customHeight="1" x14ac:dyDescent="0.25">
      <c r="B152" s="4"/>
      <c r="T152" s="4"/>
      <c r="U152" s="4"/>
      <c r="AQ152" s="4"/>
      <c r="AR152" s="66"/>
      <c r="BI152" s="67"/>
      <c r="BJ152" s="26"/>
      <c r="BN152"/>
    </row>
    <row r="153" spans="2:66" ht="50" hidden="1" customHeight="1" x14ac:dyDescent="0.25">
      <c r="B153" s="4"/>
      <c r="T153" s="4"/>
      <c r="U153" s="4"/>
      <c r="AQ153" s="4"/>
      <c r="AR153" s="66"/>
      <c r="BI153" s="67"/>
      <c r="BJ153" s="26"/>
      <c r="BN153"/>
    </row>
    <row r="154" spans="2:66" ht="50" hidden="1" customHeight="1" x14ac:dyDescent="0.25">
      <c r="B154" s="4"/>
      <c r="T154" s="4"/>
      <c r="U154" s="4"/>
      <c r="AQ154" s="4"/>
      <c r="AR154" s="66"/>
      <c r="BI154" s="67"/>
      <c r="BJ154" s="26"/>
      <c r="BN154"/>
    </row>
    <row r="155" spans="2:66" ht="50" hidden="1" customHeight="1" x14ac:dyDescent="0.25">
      <c r="B155" s="4"/>
      <c r="T155" s="4"/>
      <c r="U155" s="4"/>
      <c r="AQ155" s="4"/>
      <c r="AR155" s="66"/>
      <c r="BI155" s="67"/>
      <c r="BJ155" s="26"/>
      <c r="BN155"/>
    </row>
    <row r="156" spans="2:66" ht="50" hidden="1" customHeight="1" x14ac:dyDescent="0.25">
      <c r="B156" s="4"/>
      <c r="T156" s="4"/>
      <c r="U156" s="4"/>
      <c r="AQ156" s="4"/>
      <c r="AR156" s="66"/>
      <c r="BI156" s="67"/>
      <c r="BJ156" s="26"/>
      <c r="BN156"/>
    </row>
    <row r="157" spans="2:66" ht="50" hidden="1" customHeight="1" x14ac:dyDescent="0.25">
      <c r="B157" s="4"/>
      <c r="T157" s="4"/>
      <c r="U157" s="4"/>
      <c r="AQ157" s="4"/>
      <c r="AR157" s="66"/>
      <c r="BI157" s="67"/>
      <c r="BJ157" s="26"/>
      <c r="BN157"/>
    </row>
    <row r="158" spans="2:66" ht="50" hidden="1" customHeight="1" x14ac:dyDescent="0.25">
      <c r="B158" s="4"/>
      <c r="T158" s="4"/>
      <c r="U158" s="4"/>
      <c r="AQ158" s="4"/>
      <c r="AR158" s="66"/>
      <c r="BI158" s="67"/>
      <c r="BJ158" s="26"/>
      <c r="BN158"/>
    </row>
    <row r="159" spans="2:66" ht="50" hidden="1" customHeight="1" x14ac:dyDescent="0.25">
      <c r="B159" s="4"/>
      <c r="T159" s="4"/>
      <c r="U159" s="4"/>
      <c r="AQ159" s="4"/>
      <c r="AR159" s="66"/>
      <c r="BI159" s="67"/>
      <c r="BJ159" s="26"/>
      <c r="BN159"/>
    </row>
    <row r="160" spans="2:66" ht="50" hidden="1" customHeight="1" x14ac:dyDescent="0.25">
      <c r="B160" s="4"/>
      <c r="T160" s="4"/>
      <c r="U160" s="4"/>
      <c r="AQ160" s="4"/>
      <c r="AR160" s="66"/>
      <c r="BI160" s="67"/>
      <c r="BJ160" s="26"/>
      <c r="BN160"/>
    </row>
    <row r="161" spans="2:66" ht="50" hidden="1" customHeight="1" x14ac:dyDescent="0.25">
      <c r="B161" s="4"/>
      <c r="T161" s="4"/>
      <c r="U161" s="4"/>
      <c r="AQ161" s="4"/>
      <c r="AR161" s="66"/>
      <c r="BI161" s="67"/>
      <c r="BJ161" s="26"/>
      <c r="BN161"/>
    </row>
    <row r="162" spans="2:66" ht="50" hidden="1" customHeight="1" x14ac:dyDescent="0.25">
      <c r="B162" s="4"/>
      <c r="T162" s="4"/>
      <c r="U162" s="4"/>
      <c r="AQ162" s="4"/>
      <c r="AR162" s="66"/>
      <c r="BI162" s="67"/>
      <c r="BJ162" s="26"/>
      <c r="BN162"/>
    </row>
    <row r="163" spans="2:66" ht="50" hidden="1" customHeight="1" x14ac:dyDescent="0.25">
      <c r="B163" s="4"/>
      <c r="T163" s="4"/>
      <c r="U163" s="4"/>
      <c r="AQ163" s="4"/>
      <c r="AR163" s="66"/>
      <c r="BI163" s="67"/>
      <c r="BJ163" s="26"/>
      <c r="BN163"/>
    </row>
    <row r="164" spans="2:66" ht="50" hidden="1" customHeight="1" x14ac:dyDescent="0.25">
      <c r="B164" s="4"/>
      <c r="T164" s="4"/>
      <c r="U164" s="4"/>
      <c r="BN164"/>
    </row>
    <row r="165" spans="2:66" ht="50" hidden="1" customHeight="1" x14ac:dyDescent="0.25">
      <c r="B165" s="4"/>
      <c r="T165" s="4"/>
      <c r="U165" s="4"/>
      <c r="BN165"/>
    </row>
    <row r="166" spans="2:66" ht="50" hidden="1" customHeight="1" x14ac:dyDescent="0.25">
      <c r="B166" s="4"/>
      <c r="T166" s="4"/>
      <c r="U166" s="4"/>
      <c r="BN166"/>
    </row>
    <row r="167" spans="2:66" ht="50" hidden="1" customHeight="1" x14ac:dyDescent="0.25">
      <c r="T167" s="85"/>
      <c r="U167" s="4"/>
      <c r="BN167"/>
    </row>
    <row r="168" spans="2:66" ht="50" hidden="1" customHeight="1" x14ac:dyDescent="0.25">
      <c r="T168" s="85"/>
      <c r="U168" s="4"/>
      <c r="BN168"/>
    </row>
    <row r="169" spans="2:66" ht="50" hidden="1" customHeight="1" x14ac:dyDescent="0.25">
      <c r="T169" s="85"/>
      <c r="U169" s="4"/>
      <c r="BN169"/>
    </row>
    <row r="170" spans="2:66" ht="50" hidden="1" customHeight="1" x14ac:dyDescent="0.25">
      <c r="T170" s="85"/>
      <c r="U170" s="4"/>
      <c r="BN170"/>
    </row>
    <row r="171" spans="2:66" ht="50" hidden="1" customHeight="1" x14ac:dyDescent="0.25">
      <c r="T171" s="85"/>
      <c r="U171" s="4"/>
      <c r="BN171"/>
    </row>
    <row r="172" spans="2:66" ht="50" hidden="1" customHeight="1" x14ac:dyDescent="0.25">
      <c r="T172" s="85"/>
      <c r="U172" s="4"/>
      <c r="BN172"/>
    </row>
    <row r="173" spans="2:66" ht="50" hidden="1" customHeight="1" x14ac:dyDescent="0.25">
      <c r="T173" s="85"/>
      <c r="U173" s="4"/>
      <c r="BN173"/>
    </row>
    <row r="174" spans="2:66" ht="50" hidden="1" customHeight="1" x14ac:dyDescent="0.25"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BN174"/>
    </row>
    <row r="175" spans="2:66" ht="50" hidden="1" customHeight="1" x14ac:dyDescent="0.25"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BN175"/>
    </row>
    <row r="176" spans="2:66" ht="50" hidden="1" customHeight="1" x14ac:dyDescent="0.25"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BN176"/>
    </row>
    <row r="177" spans="3:66" ht="50" hidden="1" customHeight="1" x14ac:dyDescent="0.25"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BN177"/>
    </row>
    <row r="178" spans="3:66" ht="50" hidden="1" customHeight="1" x14ac:dyDescent="0.25"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BN178"/>
    </row>
    <row r="179" spans="3:66" ht="50" hidden="1" customHeight="1" x14ac:dyDescent="0.25"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BN179"/>
    </row>
    <row r="180" spans="3:66" ht="50" hidden="1" customHeight="1" x14ac:dyDescent="0.25"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BN180"/>
    </row>
    <row r="181" spans="3:66" ht="50" hidden="1" customHeight="1" x14ac:dyDescent="0.25"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BN181"/>
    </row>
    <row r="182" spans="3:66" ht="50" hidden="1" customHeight="1" x14ac:dyDescent="0.25"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BN182"/>
    </row>
    <row r="183" spans="3:66" ht="50" hidden="1" customHeight="1" x14ac:dyDescent="0.25"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BN183"/>
    </row>
    <row r="184" spans="3:66" ht="50" hidden="1" customHeight="1" x14ac:dyDescent="0.25"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BN184"/>
    </row>
    <row r="185" spans="3:66" ht="50" hidden="1" customHeight="1" x14ac:dyDescent="0.25"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BN185"/>
    </row>
    <row r="186" spans="3:66" ht="50" hidden="1" customHeight="1" x14ac:dyDescent="0.25"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BN186"/>
    </row>
    <row r="187" spans="3:66" ht="50" hidden="1" customHeight="1" x14ac:dyDescent="0.25"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BN187"/>
    </row>
    <row r="188" spans="3:66" ht="50" hidden="1" customHeight="1" x14ac:dyDescent="0.25"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BN188"/>
    </row>
    <row r="189" spans="3:66" ht="50" hidden="1" customHeight="1" x14ac:dyDescent="0.25"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BN189"/>
    </row>
    <row r="190" spans="3:66" ht="50" hidden="1" customHeight="1" x14ac:dyDescent="0.25"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BN190"/>
    </row>
    <row r="191" spans="3:66" ht="50" hidden="1" customHeight="1" x14ac:dyDescent="0.25"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BN191"/>
    </row>
    <row r="192" spans="3:66" ht="50" hidden="1" customHeight="1" x14ac:dyDescent="0.25"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BN192"/>
    </row>
    <row r="193" spans="3:66" ht="50" hidden="1" customHeight="1" x14ac:dyDescent="0.25"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BN193"/>
    </row>
    <row r="194" spans="3:66" ht="50" hidden="1" customHeight="1" x14ac:dyDescent="0.25"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BN194"/>
    </row>
    <row r="195" spans="3:66" ht="50" hidden="1" customHeight="1" x14ac:dyDescent="0.25"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BN195"/>
    </row>
    <row r="196" spans="3:66" ht="50" hidden="1" customHeight="1" x14ac:dyDescent="0.25">
      <c r="T196" s="85"/>
      <c r="U196" s="4"/>
      <c r="BN196"/>
    </row>
    <row r="197" spans="3:66" ht="50" hidden="1" customHeight="1" x14ac:dyDescent="0.25">
      <c r="T197" s="85"/>
      <c r="U197" s="4"/>
      <c r="BN197"/>
    </row>
    <row r="198" spans="3:66" ht="50" hidden="1" customHeight="1" x14ac:dyDescent="0.25">
      <c r="T198" s="85"/>
      <c r="U198" s="4"/>
      <c r="BN198"/>
    </row>
    <row r="199" spans="3:66" ht="50" hidden="1" customHeight="1" x14ac:dyDescent="0.25">
      <c r="T199" s="85"/>
      <c r="U199" s="4"/>
      <c r="BN199"/>
    </row>
    <row r="200" spans="3:66" ht="50" hidden="1" customHeight="1" x14ac:dyDescent="0.25">
      <c r="T200" s="85"/>
      <c r="U200" s="4"/>
      <c r="BN200"/>
    </row>
    <row r="201" spans="3:66" ht="50" hidden="1" customHeight="1" x14ac:dyDescent="0.25">
      <c r="T201" s="85"/>
      <c r="U201" s="4"/>
      <c r="BN201"/>
    </row>
    <row r="202" spans="3:66" ht="50" hidden="1" customHeight="1" x14ac:dyDescent="0.25">
      <c r="T202" s="85"/>
      <c r="U202" s="4"/>
      <c r="BN202"/>
    </row>
    <row r="203" spans="3:66" ht="50" hidden="1" customHeight="1" x14ac:dyDescent="0.25">
      <c r="T203" s="85"/>
      <c r="U203" s="4"/>
      <c r="BN203"/>
    </row>
    <row r="204" spans="3:66" ht="50" hidden="1" customHeight="1" x14ac:dyDescent="0.25">
      <c r="T204" s="85"/>
      <c r="U204" s="4"/>
      <c r="BN204"/>
    </row>
    <row r="205" spans="3:66" ht="50" hidden="1" customHeight="1" x14ac:dyDescent="0.25">
      <c r="T205" s="85"/>
      <c r="U205" s="4"/>
      <c r="BN205"/>
    </row>
    <row r="206" spans="3:66" ht="50" hidden="1" customHeight="1" x14ac:dyDescent="0.25">
      <c r="T206" s="85"/>
      <c r="U206" s="4"/>
      <c r="BN206"/>
    </row>
    <row r="207" spans="3:66" ht="50" hidden="1" customHeight="1" x14ac:dyDescent="0.25">
      <c r="T207" s="85"/>
      <c r="U207" s="4"/>
      <c r="BN207"/>
    </row>
    <row r="208" spans="3:66" ht="50" hidden="1" customHeight="1" x14ac:dyDescent="0.25">
      <c r="T208" s="85"/>
      <c r="U208" s="4"/>
      <c r="BN208"/>
    </row>
    <row r="209" spans="20:66" ht="50" hidden="1" customHeight="1" x14ac:dyDescent="0.25">
      <c r="T209" s="85"/>
      <c r="U209" s="4"/>
      <c r="BN209"/>
    </row>
    <row r="210" spans="20:66" ht="50" hidden="1" customHeight="1" x14ac:dyDescent="0.25">
      <c r="T210" s="85"/>
      <c r="U210" s="4"/>
      <c r="BN210"/>
    </row>
    <row r="211" spans="20:66" ht="50" hidden="1" customHeight="1" x14ac:dyDescent="0.25">
      <c r="T211" s="85"/>
      <c r="U211" s="4"/>
      <c r="BN211"/>
    </row>
    <row r="212" spans="20:66" ht="50" hidden="1" customHeight="1" x14ac:dyDescent="0.25">
      <c r="T212" s="85"/>
      <c r="U212" s="4"/>
      <c r="BN212"/>
    </row>
    <row r="213" spans="20:66" ht="50" hidden="1" customHeight="1" x14ac:dyDescent="0.25">
      <c r="T213" s="85"/>
      <c r="U213" s="4"/>
      <c r="BN213"/>
    </row>
    <row r="214" spans="20:66" ht="50" hidden="1" customHeight="1" x14ac:dyDescent="0.25">
      <c r="T214" s="85"/>
      <c r="U214" s="4"/>
      <c r="BN214"/>
    </row>
    <row r="215" spans="20:66" ht="50" hidden="1" customHeight="1" x14ac:dyDescent="0.25">
      <c r="T215" s="85"/>
      <c r="U215" s="4"/>
      <c r="BN215"/>
    </row>
    <row r="216" spans="20:66" ht="50" hidden="1" customHeight="1" x14ac:dyDescent="0.25">
      <c r="T216" s="85"/>
      <c r="U216" s="4"/>
      <c r="BN216"/>
    </row>
    <row r="217" spans="20:66" ht="50" hidden="1" customHeight="1" x14ac:dyDescent="0.25">
      <c r="T217" s="85"/>
      <c r="U217" s="4"/>
      <c r="BN217"/>
    </row>
    <row r="218" spans="20:66" ht="50" hidden="1" customHeight="1" x14ac:dyDescent="0.25">
      <c r="T218" s="85"/>
      <c r="U218" s="4"/>
      <c r="BN218"/>
    </row>
    <row r="219" spans="20:66" ht="50" hidden="1" customHeight="1" x14ac:dyDescent="0.25">
      <c r="T219" s="85"/>
      <c r="U219" s="4"/>
      <c r="BN219"/>
    </row>
    <row r="220" spans="20:66" ht="50" hidden="1" customHeight="1" x14ac:dyDescent="0.25">
      <c r="T220" s="85"/>
      <c r="U220" s="4"/>
      <c r="BN220"/>
    </row>
    <row r="221" spans="20:66" ht="50" hidden="1" customHeight="1" x14ac:dyDescent="0.25">
      <c r="T221" s="85"/>
      <c r="U221" s="4"/>
      <c r="BN221"/>
    </row>
    <row r="222" spans="20:66" ht="50" hidden="1" customHeight="1" x14ac:dyDescent="0.25">
      <c r="T222" s="85"/>
      <c r="U222" s="4"/>
      <c r="BN222"/>
    </row>
    <row r="223" spans="20:66" ht="50" hidden="1" customHeight="1" x14ac:dyDescent="0.25">
      <c r="T223" s="85"/>
      <c r="U223" s="4"/>
      <c r="BN223"/>
    </row>
    <row r="224" spans="20:66" ht="50" hidden="1" customHeight="1" x14ac:dyDescent="0.25">
      <c r="T224" s="85"/>
      <c r="U224" s="4"/>
      <c r="BN224"/>
    </row>
    <row r="225" spans="20:66" ht="50" hidden="1" customHeight="1" x14ac:dyDescent="0.25">
      <c r="T225" s="85"/>
      <c r="U225" s="4"/>
      <c r="BN225"/>
    </row>
    <row r="226" spans="20:66" ht="50" hidden="1" customHeight="1" x14ac:dyDescent="0.25">
      <c r="T226" s="85"/>
      <c r="U226" s="4"/>
      <c r="BN226"/>
    </row>
    <row r="227" spans="20:66" ht="50" hidden="1" customHeight="1" x14ac:dyDescent="0.25">
      <c r="T227" s="85"/>
      <c r="U227" s="4"/>
      <c r="BN227"/>
    </row>
    <row r="228" spans="20:66" ht="50" hidden="1" customHeight="1" x14ac:dyDescent="0.25">
      <c r="T228" s="85"/>
      <c r="U228" s="4"/>
      <c r="BN228"/>
    </row>
    <row r="229" spans="20:66" ht="50" hidden="1" customHeight="1" x14ac:dyDescent="0.25">
      <c r="T229" s="85"/>
      <c r="U229" s="4"/>
      <c r="BN229"/>
    </row>
    <row r="230" spans="20:66" ht="50" hidden="1" customHeight="1" x14ac:dyDescent="0.25">
      <c r="T230" s="85"/>
      <c r="U230" s="4"/>
      <c r="BN230"/>
    </row>
    <row r="231" spans="20:66" ht="50" hidden="1" customHeight="1" x14ac:dyDescent="0.25">
      <c r="T231" s="85"/>
      <c r="U231" s="4"/>
      <c r="BN231"/>
    </row>
    <row r="232" spans="20:66" ht="50" hidden="1" customHeight="1" x14ac:dyDescent="0.25">
      <c r="T232" s="85"/>
      <c r="U232" s="4"/>
      <c r="BN232"/>
    </row>
    <row r="233" spans="20:66" ht="50" hidden="1" customHeight="1" x14ac:dyDescent="0.25">
      <c r="T233" s="85"/>
      <c r="U233" s="4"/>
      <c r="BN233"/>
    </row>
    <row r="234" spans="20:66" ht="50" hidden="1" customHeight="1" x14ac:dyDescent="0.25">
      <c r="T234" s="85"/>
      <c r="U234" s="4"/>
      <c r="BN234"/>
    </row>
    <row r="235" spans="20:66" ht="50" hidden="1" customHeight="1" x14ac:dyDescent="0.25">
      <c r="T235" s="85"/>
      <c r="U235" s="4"/>
      <c r="BN235"/>
    </row>
    <row r="236" spans="20:66" ht="50" hidden="1" customHeight="1" x14ac:dyDescent="0.25">
      <c r="T236" s="85"/>
      <c r="U236" s="4"/>
      <c r="BN236"/>
    </row>
    <row r="237" spans="20:66" ht="50" hidden="1" customHeight="1" x14ac:dyDescent="0.25">
      <c r="T237" s="85"/>
      <c r="U237" s="4"/>
      <c r="BN237"/>
    </row>
    <row r="238" spans="20:66" ht="50" hidden="1" customHeight="1" x14ac:dyDescent="0.25">
      <c r="T238" s="85"/>
      <c r="U238" s="4"/>
      <c r="BN238"/>
    </row>
    <row r="239" spans="20:66" ht="50" hidden="1" customHeight="1" x14ac:dyDescent="0.25">
      <c r="T239" s="85"/>
      <c r="U239" s="4"/>
      <c r="BN239"/>
    </row>
    <row r="240" spans="20:66" ht="50" hidden="1" customHeight="1" x14ac:dyDescent="0.25">
      <c r="T240" s="85"/>
      <c r="U240" s="4"/>
      <c r="BN240"/>
    </row>
    <row r="241" spans="20:66" ht="50" hidden="1" customHeight="1" x14ac:dyDescent="0.25">
      <c r="T241" s="85"/>
      <c r="U241" s="4"/>
      <c r="BN241"/>
    </row>
    <row r="242" spans="20:66" ht="50" hidden="1" customHeight="1" x14ac:dyDescent="0.25">
      <c r="T242" s="85"/>
      <c r="U242" s="4"/>
      <c r="BN242"/>
    </row>
    <row r="243" spans="20:66" ht="50" hidden="1" customHeight="1" x14ac:dyDescent="0.25">
      <c r="T243" s="85"/>
      <c r="U243" s="4"/>
      <c r="BN243"/>
    </row>
    <row r="244" spans="20:66" ht="50" hidden="1" customHeight="1" x14ac:dyDescent="0.25">
      <c r="T244" s="85"/>
      <c r="U244" s="4"/>
      <c r="BN244"/>
    </row>
    <row r="245" spans="20:66" ht="50" hidden="1" customHeight="1" x14ac:dyDescent="0.25">
      <c r="T245" s="85"/>
      <c r="U245" s="4"/>
      <c r="BN245"/>
    </row>
    <row r="246" spans="20:66" ht="50" hidden="1" customHeight="1" x14ac:dyDescent="0.25">
      <c r="T246" s="85"/>
      <c r="U246" s="4"/>
      <c r="BN246"/>
    </row>
    <row r="247" spans="20:66" ht="50" hidden="1" customHeight="1" x14ac:dyDescent="0.25">
      <c r="T247" s="85"/>
      <c r="U247" s="4"/>
      <c r="BN247"/>
    </row>
    <row r="248" spans="20:66" ht="50" hidden="1" customHeight="1" x14ac:dyDescent="0.25">
      <c r="T248" s="85"/>
      <c r="U248" s="4"/>
      <c r="BN248"/>
    </row>
    <row r="249" spans="20:66" ht="50" hidden="1" customHeight="1" x14ac:dyDescent="0.25">
      <c r="T249" s="85"/>
      <c r="U249" s="4"/>
      <c r="BN249"/>
    </row>
    <row r="250" spans="20:66" ht="50" hidden="1" customHeight="1" x14ac:dyDescent="0.25">
      <c r="T250" s="85"/>
      <c r="U250" s="4"/>
      <c r="BN250"/>
    </row>
    <row r="251" spans="20:66" ht="50" hidden="1" customHeight="1" x14ac:dyDescent="0.25">
      <c r="T251" s="85"/>
      <c r="U251" s="4"/>
      <c r="BN251"/>
    </row>
    <row r="252" spans="20:66" ht="50" hidden="1" customHeight="1" x14ac:dyDescent="0.25">
      <c r="T252" s="85"/>
      <c r="U252" s="4"/>
      <c r="BN252"/>
    </row>
    <row r="253" spans="20:66" ht="50" hidden="1" customHeight="1" x14ac:dyDescent="0.25">
      <c r="T253" s="85"/>
      <c r="U253" s="4"/>
      <c r="BN253"/>
    </row>
    <row r="254" spans="20:66" ht="50" hidden="1" customHeight="1" x14ac:dyDescent="0.25">
      <c r="T254" s="85"/>
      <c r="U254" s="4"/>
      <c r="BN254"/>
    </row>
    <row r="255" spans="20:66" ht="50" hidden="1" customHeight="1" x14ac:dyDescent="0.25">
      <c r="T255" s="85"/>
      <c r="U255" s="4"/>
      <c r="BN255"/>
    </row>
    <row r="256" spans="20:66" ht="50" hidden="1" customHeight="1" x14ac:dyDescent="0.25">
      <c r="T256" s="85"/>
      <c r="U256" s="4"/>
      <c r="BN256"/>
    </row>
    <row r="257" spans="20:66" ht="50" hidden="1" customHeight="1" x14ac:dyDescent="0.25">
      <c r="T257" s="85"/>
      <c r="U257" s="4"/>
      <c r="BN257"/>
    </row>
    <row r="258" spans="20:66" ht="50" hidden="1" customHeight="1" x14ac:dyDescent="0.25">
      <c r="T258" s="85"/>
      <c r="U258" s="4"/>
      <c r="BN258"/>
    </row>
    <row r="259" spans="20:66" ht="50" hidden="1" customHeight="1" x14ac:dyDescent="0.25">
      <c r="T259" s="85"/>
      <c r="U259" s="4"/>
      <c r="BN259"/>
    </row>
    <row r="260" spans="20:66" ht="50" hidden="1" customHeight="1" x14ac:dyDescent="0.25">
      <c r="T260" s="85"/>
      <c r="U260" s="4"/>
      <c r="BN260"/>
    </row>
    <row r="261" spans="20:66" ht="50" hidden="1" customHeight="1" x14ac:dyDescent="0.25">
      <c r="T261" s="85"/>
      <c r="U261" s="4"/>
      <c r="BN261"/>
    </row>
    <row r="262" spans="20:66" ht="50" hidden="1" customHeight="1" x14ac:dyDescent="0.25">
      <c r="T262" s="85"/>
      <c r="U262" s="4"/>
      <c r="BN262"/>
    </row>
    <row r="263" spans="20:66" ht="50" hidden="1" customHeight="1" x14ac:dyDescent="0.25">
      <c r="T263" s="85"/>
      <c r="U263" s="4"/>
      <c r="BN263"/>
    </row>
    <row r="264" spans="20:66" ht="50" hidden="1" customHeight="1" x14ac:dyDescent="0.25">
      <c r="T264" s="85"/>
      <c r="U264" s="4"/>
      <c r="BN264"/>
    </row>
    <row r="265" spans="20:66" ht="50" hidden="1" customHeight="1" x14ac:dyDescent="0.25">
      <c r="T265" s="85"/>
      <c r="U265" s="4"/>
      <c r="BN265"/>
    </row>
    <row r="266" spans="20:66" ht="50" hidden="1" customHeight="1" x14ac:dyDescent="0.25">
      <c r="T266" s="85"/>
      <c r="U266" s="4"/>
      <c r="BN266"/>
    </row>
    <row r="267" spans="20:66" ht="50" hidden="1" customHeight="1" x14ac:dyDescent="0.25">
      <c r="T267" s="85"/>
      <c r="U267" s="4"/>
      <c r="BN267"/>
    </row>
    <row r="268" spans="20:66" ht="50" hidden="1" customHeight="1" x14ac:dyDescent="0.25">
      <c r="T268" s="85"/>
      <c r="U268" s="4"/>
      <c r="BN268"/>
    </row>
    <row r="269" spans="20:66" ht="50" hidden="1" customHeight="1" x14ac:dyDescent="0.25">
      <c r="T269" s="85"/>
      <c r="U269" s="4"/>
      <c r="BN269"/>
    </row>
    <row r="270" spans="20:66" ht="50" hidden="1" customHeight="1" x14ac:dyDescent="0.25">
      <c r="T270" s="85"/>
      <c r="U270" s="4"/>
      <c r="BN270"/>
    </row>
    <row r="271" spans="20:66" ht="50" hidden="1" customHeight="1" x14ac:dyDescent="0.25">
      <c r="T271" s="85"/>
      <c r="U271" s="4"/>
      <c r="BN271"/>
    </row>
    <row r="272" spans="20:66" ht="50" hidden="1" customHeight="1" x14ac:dyDescent="0.25">
      <c r="T272" s="85"/>
      <c r="U272" s="4"/>
      <c r="BN272"/>
    </row>
    <row r="273" spans="20:66" ht="50" hidden="1" customHeight="1" x14ac:dyDescent="0.25">
      <c r="T273" s="85"/>
      <c r="U273" s="4"/>
      <c r="BN273"/>
    </row>
    <row r="274" spans="20:66" ht="50" hidden="1" customHeight="1" x14ac:dyDescent="0.25">
      <c r="T274" s="85"/>
      <c r="U274" s="4"/>
      <c r="BN274"/>
    </row>
    <row r="275" spans="20:66" ht="50" hidden="1" customHeight="1" x14ac:dyDescent="0.25">
      <c r="T275" s="85"/>
      <c r="U275" s="4"/>
      <c r="BN275"/>
    </row>
    <row r="276" spans="20:66" ht="50" hidden="1" customHeight="1" x14ac:dyDescent="0.25">
      <c r="T276" s="85"/>
      <c r="U276" s="4"/>
      <c r="BN276"/>
    </row>
    <row r="277" spans="20:66" ht="50" hidden="1" customHeight="1" x14ac:dyDescent="0.25">
      <c r="T277" s="85"/>
      <c r="U277" s="4"/>
      <c r="BN277"/>
    </row>
    <row r="278" spans="20:66" ht="50" hidden="1" customHeight="1" x14ac:dyDescent="0.25">
      <c r="T278" s="85"/>
      <c r="U278" s="4"/>
      <c r="BN278"/>
    </row>
    <row r="279" spans="20:66" ht="50" hidden="1" customHeight="1" x14ac:dyDescent="0.25">
      <c r="T279" s="85"/>
      <c r="U279" s="4"/>
      <c r="BN279"/>
    </row>
    <row r="280" spans="20:66" ht="50" hidden="1" customHeight="1" x14ac:dyDescent="0.25">
      <c r="T280" s="85"/>
      <c r="U280" s="4"/>
      <c r="BN280"/>
    </row>
    <row r="281" spans="20:66" ht="50" hidden="1" customHeight="1" x14ac:dyDescent="0.25">
      <c r="T281" s="85"/>
      <c r="U281" s="4"/>
      <c r="BN281"/>
    </row>
    <row r="282" spans="20:66" ht="50" hidden="1" customHeight="1" x14ac:dyDescent="0.25">
      <c r="T282" s="85"/>
      <c r="U282" s="4"/>
      <c r="BN282"/>
    </row>
    <row r="283" spans="20:66" ht="50" hidden="1" customHeight="1" x14ac:dyDescent="0.25">
      <c r="T283" s="85"/>
      <c r="U283" s="4"/>
      <c r="BN283"/>
    </row>
    <row r="284" spans="20:66" ht="50" hidden="1" customHeight="1" x14ac:dyDescent="0.25">
      <c r="T284" s="85"/>
      <c r="U284" s="4"/>
      <c r="BN284"/>
    </row>
    <row r="285" spans="20:66" ht="50" hidden="1" customHeight="1" x14ac:dyDescent="0.25">
      <c r="T285" s="85"/>
      <c r="U285" s="4"/>
      <c r="BN285"/>
    </row>
    <row r="286" spans="20:66" ht="50" hidden="1" customHeight="1" x14ac:dyDescent="0.25">
      <c r="T286" s="85"/>
      <c r="U286" s="4"/>
      <c r="BN286"/>
    </row>
    <row r="287" spans="20:66" ht="50" hidden="1" customHeight="1" x14ac:dyDescent="0.25">
      <c r="T287" s="85"/>
      <c r="U287" s="4"/>
      <c r="BN287"/>
    </row>
    <row r="288" spans="20:66" ht="50" hidden="1" customHeight="1" x14ac:dyDescent="0.25">
      <c r="T288" s="85"/>
      <c r="U288" s="4"/>
      <c r="BN288"/>
    </row>
    <row r="289" spans="20:66" ht="50" hidden="1" customHeight="1" x14ac:dyDescent="0.25">
      <c r="T289" s="85"/>
      <c r="U289" s="4"/>
      <c r="BN289"/>
    </row>
    <row r="290" spans="20:66" ht="50" hidden="1" customHeight="1" x14ac:dyDescent="0.25">
      <c r="T290" s="85"/>
      <c r="U290" s="4"/>
      <c r="BN290"/>
    </row>
    <row r="291" spans="20:66" ht="50" hidden="1" customHeight="1" x14ac:dyDescent="0.25">
      <c r="T291" s="85"/>
      <c r="U291" s="4"/>
      <c r="BN291"/>
    </row>
    <row r="292" spans="20:66" ht="50" hidden="1" customHeight="1" x14ac:dyDescent="0.25">
      <c r="T292" s="85"/>
      <c r="U292" s="4"/>
      <c r="BN292"/>
    </row>
    <row r="293" spans="20:66" ht="50" hidden="1" customHeight="1" x14ac:dyDescent="0.25">
      <c r="T293" s="85"/>
      <c r="U293" s="4"/>
      <c r="BN293"/>
    </row>
    <row r="294" spans="20:66" ht="50" hidden="1" customHeight="1" x14ac:dyDescent="0.25">
      <c r="T294" s="85"/>
      <c r="U294" s="4"/>
      <c r="BN294"/>
    </row>
    <row r="295" spans="20:66" ht="50" hidden="1" customHeight="1" x14ac:dyDescent="0.25">
      <c r="T295" s="85"/>
      <c r="U295" s="4"/>
      <c r="BN295"/>
    </row>
    <row r="296" spans="20:66" ht="50" hidden="1" customHeight="1" x14ac:dyDescent="0.25">
      <c r="T296" s="85"/>
      <c r="U296" s="4"/>
      <c r="BN296"/>
    </row>
    <row r="297" spans="20:66" ht="50" hidden="1" customHeight="1" x14ac:dyDescent="0.25">
      <c r="T297" s="85"/>
      <c r="U297" s="4"/>
      <c r="BN297"/>
    </row>
    <row r="298" spans="20:66" ht="50" hidden="1" customHeight="1" x14ac:dyDescent="0.25">
      <c r="T298" s="85"/>
      <c r="U298" s="4"/>
      <c r="BN298"/>
    </row>
    <row r="299" spans="20:66" ht="50" hidden="1" customHeight="1" x14ac:dyDescent="0.25">
      <c r="T299" s="85"/>
      <c r="U299" s="4"/>
      <c r="BN299"/>
    </row>
    <row r="300" spans="20:66" ht="50" hidden="1" customHeight="1" x14ac:dyDescent="0.25">
      <c r="T300" s="85"/>
      <c r="U300" s="4"/>
      <c r="BN300"/>
    </row>
    <row r="301" spans="20:66" ht="50" hidden="1" customHeight="1" x14ac:dyDescent="0.25">
      <c r="T301" s="85"/>
      <c r="U301" s="4"/>
      <c r="BN301"/>
    </row>
    <row r="302" spans="20:66" ht="50" hidden="1" customHeight="1" x14ac:dyDescent="0.25">
      <c r="T302" s="85"/>
      <c r="U302" s="4"/>
      <c r="BN302"/>
    </row>
    <row r="303" spans="20:66" ht="50" hidden="1" customHeight="1" x14ac:dyDescent="0.25">
      <c r="T303" s="85"/>
      <c r="U303" s="4"/>
      <c r="BN303"/>
    </row>
    <row r="304" spans="20:66" ht="50" hidden="1" customHeight="1" x14ac:dyDescent="0.25">
      <c r="T304" s="85"/>
      <c r="U304" s="4"/>
      <c r="BN304"/>
    </row>
    <row r="305" spans="20:66" ht="50" hidden="1" customHeight="1" x14ac:dyDescent="0.25">
      <c r="T305" s="85"/>
      <c r="U305" s="4"/>
      <c r="BN305"/>
    </row>
    <row r="306" spans="20:66" ht="50" hidden="1" customHeight="1" x14ac:dyDescent="0.25">
      <c r="T306" s="85"/>
      <c r="U306" s="4"/>
      <c r="BN306"/>
    </row>
    <row r="307" spans="20:66" ht="50" hidden="1" customHeight="1" x14ac:dyDescent="0.25">
      <c r="T307" s="85"/>
      <c r="U307" s="4"/>
      <c r="BN307"/>
    </row>
    <row r="308" spans="20:66" ht="50" hidden="1" customHeight="1" x14ac:dyDescent="0.25">
      <c r="T308" s="85"/>
      <c r="U308" s="4"/>
      <c r="BN308"/>
    </row>
    <row r="309" spans="20:66" ht="50" hidden="1" customHeight="1" x14ac:dyDescent="0.25">
      <c r="T309" s="85"/>
      <c r="U309" s="4"/>
      <c r="BN309"/>
    </row>
    <row r="310" spans="20:66" ht="50" hidden="1" customHeight="1" x14ac:dyDescent="0.25">
      <c r="T310" s="85"/>
      <c r="U310" s="4"/>
      <c r="BN310"/>
    </row>
    <row r="311" spans="20:66" ht="50" hidden="1" customHeight="1" x14ac:dyDescent="0.25">
      <c r="T311" s="85"/>
      <c r="U311" s="4"/>
      <c r="BN311"/>
    </row>
    <row r="312" spans="20:66" ht="50" hidden="1" customHeight="1" x14ac:dyDescent="0.25">
      <c r="T312" s="85"/>
      <c r="U312" s="4"/>
      <c r="BN312"/>
    </row>
    <row r="313" spans="20:66" ht="50" hidden="1" customHeight="1" x14ac:dyDescent="0.25">
      <c r="T313" s="85"/>
      <c r="U313" s="4"/>
      <c r="BN313"/>
    </row>
    <row r="314" spans="20:66" ht="50" hidden="1" customHeight="1" x14ac:dyDescent="0.25">
      <c r="T314" s="85"/>
      <c r="U314" s="4"/>
      <c r="BN314"/>
    </row>
    <row r="315" spans="20:66" ht="50" hidden="1" customHeight="1" x14ac:dyDescent="0.25">
      <c r="T315" s="85"/>
      <c r="U315" s="4"/>
      <c r="BN315"/>
    </row>
    <row r="316" spans="20:66" ht="50" hidden="1" customHeight="1" x14ac:dyDescent="0.25">
      <c r="T316" s="85"/>
      <c r="U316" s="4"/>
      <c r="BN316"/>
    </row>
    <row r="317" spans="20:66" ht="50" hidden="1" customHeight="1" x14ac:dyDescent="0.25">
      <c r="T317" s="85"/>
      <c r="U317" s="4"/>
      <c r="BN317"/>
    </row>
    <row r="318" spans="20:66" ht="50" hidden="1" customHeight="1" x14ac:dyDescent="0.25">
      <c r="T318" s="85"/>
      <c r="U318" s="4"/>
      <c r="BN318"/>
    </row>
    <row r="319" spans="20:66" ht="50" hidden="1" customHeight="1" x14ac:dyDescent="0.25">
      <c r="T319" s="85"/>
      <c r="U319" s="4"/>
      <c r="BN319"/>
    </row>
    <row r="320" spans="20:66" ht="50" hidden="1" customHeight="1" x14ac:dyDescent="0.25">
      <c r="T320" s="85"/>
      <c r="U320" s="4"/>
      <c r="BN320"/>
    </row>
    <row r="321" spans="20:66" ht="50" hidden="1" customHeight="1" x14ac:dyDescent="0.25">
      <c r="T321" s="85"/>
      <c r="U321" s="4"/>
      <c r="BN321"/>
    </row>
    <row r="322" spans="20:66" ht="50" hidden="1" customHeight="1" x14ac:dyDescent="0.25">
      <c r="T322" s="85"/>
      <c r="U322" s="4"/>
      <c r="BN322"/>
    </row>
    <row r="323" spans="20:66" ht="50" hidden="1" customHeight="1" x14ac:dyDescent="0.25">
      <c r="T323" s="85"/>
      <c r="U323" s="4"/>
      <c r="BN323"/>
    </row>
    <row r="324" spans="20:66" ht="50" hidden="1" customHeight="1" x14ac:dyDescent="0.25">
      <c r="T324" s="85"/>
      <c r="U324" s="4"/>
      <c r="BN324"/>
    </row>
    <row r="325" spans="20:66" ht="50" hidden="1" customHeight="1" x14ac:dyDescent="0.25">
      <c r="T325" s="85"/>
      <c r="U325" s="4"/>
      <c r="BN325"/>
    </row>
    <row r="326" spans="20:66" ht="50" hidden="1" customHeight="1" x14ac:dyDescent="0.25">
      <c r="T326" s="85"/>
      <c r="U326" s="4"/>
      <c r="BN326"/>
    </row>
    <row r="327" spans="20:66" ht="50" hidden="1" customHeight="1" x14ac:dyDescent="0.25">
      <c r="T327" s="85"/>
      <c r="U327" s="4"/>
      <c r="BN327"/>
    </row>
    <row r="328" spans="20:66" ht="50" hidden="1" customHeight="1" x14ac:dyDescent="0.25">
      <c r="T328" s="85"/>
      <c r="U328" s="4"/>
      <c r="BN328"/>
    </row>
    <row r="329" spans="20:66" ht="50" hidden="1" customHeight="1" x14ac:dyDescent="0.25">
      <c r="T329" s="85"/>
      <c r="U329" s="4"/>
      <c r="BN329"/>
    </row>
    <row r="330" spans="20:66" ht="50" hidden="1" customHeight="1" x14ac:dyDescent="0.25">
      <c r="T330" s="85"/>
      <c r="U330" s="4"/>
      <c r="BN330"/>
    </row>
    <row r="331" spans="20:66" ht="50" hidden="1" customHeight="1" x14ac:dyDescent="0.25">
      <c r="T331" s="85"/>
      <c r="U331" s="4"/>
      <c r="BN331"/>
    </row>
    <row r="332" spans="20:66" ht="50" hidden="1" customHeight="1" x14ac:dyDescent="0.25">
      <c r="T332" s="85"/>
      <c r="U332" s="4"/>
      <c r="BN332"/>
    </row>
    <row r="333" spans="20:66" ht="50" hidden="1" customHeight="1" x14ac:dyDescent="0.25">
      <c r="T333" s="85"/>
      <c r="U333" s="4"/>
      <c r="BN333"/>
    </row>
    <row r="334" spans="20:66" ht="50" hidden="1" customHeight="1" x14ac:dyDescent="0.25">
      <c r="T334" s="85"/>
      <c r="U334" s="4"/>
      <c r="BN334"/>
    </row>
    <row r="335" spans="20:66" ht="50" hidden="1" customHeight="1" x14ac:dyDescent="0.25">
      <c r="T335" s="85"/>
      <c r="U335" s="4"/>
      <c r="BN335"/>
    </row>
    <row r="336" spans="20:66" ht="50" hidden="1" customHeight="1" x14ac:dyDescent="0.25">
      <c r="T336" s="85"/>
      <c r="U336" s="4"/>
      <c r="BN336"/>
    </row>
    <row r="337" spans="20:66" ht="50" hidden="1" customHeight="1" x14ac:dyDescent="0.25">
      <c r="T337" s="85"/>
      <c r="U337" s="4"/>
      <c r="BN337"/>
    </row>
    <row r="338" spans="20:66" ht="50" hidden="1" customHeight="1" x14ac:dyDescent="0.25">
      <c r="T338" s="85"/>
      <c r="U338" s="4"/>
      <c r="BN338"/>
    </row>
    <row r="339" spans="20:66" ht="50" hidden="1" customHeight="1" x14ac:dyDescent="0.25">
      <c r="T339" s="85"/>
      <c r="U339" s="4"/>
      <c r="BN339"/>
    </row>
    <row r="340" spans="20:66" ht="50" hidden="1" customHeight="1" x14ac:dyDescent="0.25">
      <c r="T340" s="85"/>
      <c r="U340" s="4"/>
      <c r="BN340"/>
    </row>
    <row r="341" spans="20:66" ht="50" hidden="1" customHeight="1" x14ac:dyDescent="0.25">
      <c r="T341" s="85"/>
      <c r="U341" s="4"/>
      <c r="BN341"/>
    </row>
    <row r="342" spans="20:66" ht="50" hidden="1" customHeight="1" x14ac:dyDescent="0.25">
      <c r="T342" s="85"/>
      <c r="U342" s="4"/>
      <c r="BN342"/>
    </row>
    <row r="343" spans="20:66" ht="50" hidden="1" customHeight="1" x14ac:dyDescent="0.25">
      <c r="T343" s="85"/>
      <c r="U343" s="4"/>
      <c r="BN343"/>
    </row>
    <row r="344" spans="20:66" ht="50" hidden="1" customHeight="1" x14ac:dyDescent="0.25">
      <c r="T344" s="85"/>
      <c r="U344" s="4"/>
      <c r="BN344"/>
    </row>
    <row r="345" spans="20:66" ht="50" hidden="1" customHeight="1" x14ac:dyDescent="0.25">
      <c r="T345" s="85"/>
      <c r="U345" s="4"/>
      <c r="BN345"/>
    </row>
    <row r="346" spans="20:66" ht="50" hidden="1" customHeight="1" x14ac:dyDescent="0.25">
      <c r="T346" s="85"/>
      <c r="U346" s="4"/>
      <c r="BN346"/>
    </row>
    <row r="347" spans="20:66" ht="50" hidden="1" customHeight="1" x14ac:dyDescent="0.25">
      <c r="T347" s="85"/>
      <c r="U347" s="4"/>
      <c r="BN347"/>
    </row>
    <row r="348" spans="20:66" ht="50" hidden="1" customHeight="1" x14ac:dyDescent="0.25">
      <c r="T348" s="85"/>
      <c r="U348" s="4"/>
      <c r="BN348"/>
    </row>
    <row r="349" spans="20:66" ht="50" hidden="1" customHeight="1" x14ac:dyDescent="0.25">
      <c r="T349" s="85"/>
      <c r="U349" s="4"/>
      <c r="BN349"/>
    </row>
    <row r="350" spans="20:66" ht="50" hidden="1" customHeight="1" x14ac:dyDescent="0.25">
      <c r="T350" s="85"/>
      <c r="U350" s="4"/>
      <c r="BN350"/>
    </row>
    <row r="351" spans="20:66" ht="50" hidden="1" customHeight="1" x14ac:dyDescent="0.25">
      <c r="T351" s="85"/>
      <c r="U351" s="4"/>
      <c r="BN351"/>
    </row>
    <row r="352" spans="20:66" ht="50" hidden="1" customHeight="1" x14ac:dyDescent="0.25">
      <c r="T352" s="85"/>
      <c r="U352" s="4"/>
      <c r="BN352"/>
    </row>
    <row r="353" spans="20:66" ht="50" hidden="1" customHeight="1" x14ac:dyDescent="0.25">
      <c r="T353" s="85"/>
      <c r="U353" s="4"/>
      <c r="BN353"/>
    </row>
    <row r="354" spans="20:66" ht="50" hidden="1" customHeight="1" x14ac:dyDescent="0.25">
      <c r="T354" s="85"/>
      <c r="U354" s="4"/>
      <c r="BN354"/>
    </row>
    <row r="355" spans="20:66" ht="50" hidden="1" customHeight="1" x14ac:dyDescent="0.25">
      <c r="T355" s="85"/>
      <c r="U355" s="4"/>
      <c r="BN355"/>
    </row>
    <row r="356" spans="20:66" ht="50" hidden="1" customHeight="1" x14ac:dyDescent="0.25">
      <c r="T356" s="85"/>
      <c r="U356" s="4"/>
      <c r="BN356"/>
    </row>
    <row r="357" spans="20:66" ht="50" hidden="1" customHeight="1" x14ac:dyDescent="0.25">
      <c r="T357" s="85"/>
      <c r="U357" s="4"/>
      <c r="BN357"/>
    </row>
    <row r="358" spans="20:66" ht="50" hidden="1" customHeight="1" x14ac:dyDescent="0.25">
      <c r="T358" s="85"/>
      <c r="U358" s="4"/>
      <c r="BN358"/>
    </row>
    <row r="359" spans="20:66" ht="50" hidden="1" customHeight="1" x14ac:dyDescent="0.25">
      <c r="T359" s="85"/>
      <c r="U359" s="4"/>
      <c r="BN359"/>
    </row>
    <row r="360" spans="20:66" ht="50" hidden="1" customHeight="1" x14ac:dyDescent="0.25">
      <c r="T360" s="85"/>
      <c r="U360" s="4"/>
      <c r="BN360"/>
    </row>
    <row r="361" spans="20:66" ht="50" hidden="1" customHeight="1" x14ac:dyDescent="0.25">
      <c r="T361" s="85"/>
      <c r="U361" s="4"/>
    </row>
    <row r="362" spans="20:66" ht="50" hidden="1" customHeight="1" x14ac:dyDescent="0.25">
      <c r="T362" s="85"/>
      <c r="U362" s="4"/>
    </row>
    <row r="363" spans="20:66" ht="50" hidden="1" customHeight="1" x14ac:dyDescent="0.25">
      <c r="T363" s="85"/>
      <c r="U363" s="4"/>
    </row>
  </sheetData>
  <sheetProtection algorithmName="SHA-512" hashValue="hIJeeJgb1RJeYjGv0oaWFVyVLJlFFKAVmrJQHFJjC+U0wpE9FOXAjvWtJgOOVXwB3CgfdlrGmpKTbbhGbfHxhw==" saltValue="Du+FQUFJ6FssK6xp5BUwIA==" spinCount="100000" sheet="1" objects="1" scenarios="1"/>
  <mergeCells count="27">
    <mergeCell ref="B27:C29"/>
    <mergeCell ref="B2:X2"/>
    <mergeCell ref="B9:X9"/>
    <mergeCell ref="P3:X3"/>
    <mergeCell ref="P4:X4"/>
    <mergeCell ref="M4:O4"/>
    <mergeCell ref="M7:O7"/>
    <mergeCell ref="P7:X7"/>
    <mergeCell ref="P5:X5"/>
    <mergeCell ref="M5:O5"/>
    <mergeCell ref="P6:X6"/>
    <mergeCell ref="B3:C3"/>
    <mergeCell ref="B6:C6"/>
    <mergeCell ref="B5:C5"/>
    <mergeCell ref="D3:L3"/>
    <mergeCell ref="D4:L4"/>
    <mergeCell ref="B17:D18"/>
    <mergeCell ref="B15:J15"/>
    <mergeCell ref="D7:L7"/>
    <mergeCell ref="B22:D23"/>
    <mergeCell ref="B7:C7"/>
    <mergeCell ref="B13:G13"/>
    <mergeCell ref="M6:O6"/>
    <mergeCell ref="M3:O3"/>
    <mergeCell ref="D5:L5"/>
    <mergeCell ref="D6:L6"/>
    <mergeCell ref="B4:C4"/>
  </mergeCells>
  <phoneticPr fontId="25" type="noConversion"/>
  <conditionalFormatting sqref="E23:AO23">
    <cfRule type="containsText" dxfId="318" priority="29" operator="containsText" text="X">
      <formula>NOT(ISERROR(SEARCH("X",E23)))</formula>
    </cfRule>
  </conditionalFormatting>
  <conditionalFormatting sqref="E18:AM18">
    <cfRule type="containsErrors" dxfId="317" priority="31">
      <formula>ISERROR(E18)</formula>
    </cfRule>
  </conditionalFormatting>
  <conditionalFormatting sqref="K61 K58 L59:L60 K10 L13 L15 K16:K19 K21:K24 L20 K46:K56 K30 K12">
    <cfRule type="containsText" dxfId="316" priority="19" operator="containsText" text="Yes">
      <formula>NOT(ISERROR(SEARCH("Yes",K10)))</formula>
    </cfRule>
  </conditionalFormatting>
  <conditionalFormatting sqref="K57">
    <cfRule type="containsText" dxfId="315" priority="18" operator="containsText" text="Yes">
      <formula>NOT(ISERROR(SEARCH("Yes",K57)))</formula>
    </cfRule>
  </conditionalFormatting>
  <conditionalFormatting sqref="E66">
    <cfRule type="cellIs" dxfId="314" priority="17" operator="greaterThan">
      <formula>0</formula>
    </cfRule>
  </conditionalFormatting>
  <conditionalFormatting sqref="K40 K37 L38:L39 K31:K35">
    <cfRule type="containsText" dxfId="313" priority="13" operator="containsText" text="Yes">
      <formula>NOT(ISERROR(SEARCH("Yes",K31)))</formula>
    </cfRule>
  </conditionalFormatting>
  <conditionalFormatting sqref="K36">
    <cfRule type="containsText" dxfId="312" priority="12" operator="containsText" text="Yes">
      <formula>NOT(ISERROR(SEARCH("Yes",K36)))</formula>
    </cfRule>
  </conditionalFormatting>
  <conditionalFormatting sqref="E45">
    <cfRule type="cellIs" dxfId="311" priority="11" operator="greaterThan">
      <formula>0</formula>
    </cfRule>
  </conditionalFormatting>
  <conditionalFormatting sqref="E41:E45 K31:L40">
    <cfRule type="expression" dxfId="310" priority="10">
      <formula>$D$6 = "subrecipient"</formula>
    </cfRule>
  </conditionalFormatting>
  <conditionalFormatting sqref="K26:K27 L25">
    <cfRule type="containsText" dxfId="309" priority="8" operator="containsText" text="Yes">
      <formula>NOT(ISERROR(SEARCH("Yes",K25)))</formula>
    </cfRule>
  </conditionalFormatting>
  <conditionalFormatting sqref="E29:AM29">
    <cfRule type="cellIs" dxfId="308" priority="3" operator="lessThan">
      <formula>1</formula>
    </cfRule>
    <cfRule type="cellIs" dxfId="307" priority="6" operator="greaterThan">
      <formula>0</formula>
    </cfRule>
    <cfRule type="expression" dxfId="306" priority="7">
      <formula>"&gt;0"</formula>
    </cfRule>
  </conditionalFormatting>
  <conditionalFormatting sqref="E28:AM28">
    <cfRule type="cellIs" dxfId="305" priority="4" operator="lessThan">
      <formula>1</formula>
    </cfRule>
    <cfRule type="cellIs" dxfId="304" priority="5" operator="greaterThan">
      <formula>0</formula>
    </cfRule>
  </conditionalFormatting>
  <conditionalFormatting sqref="L11">
    <cfRule type="containsText" dxfId="303" priority="2" operator="containsText" text="Yes">
      <formula>NOT(ISERROR(SEARCH("Yes",L11)))</formula>
    </cfRule>
  </conditionalFormatting>
  <conditionalFormatting sqref="K13">
    <cfRule type="containsText" dxfId="302" priority="1" operator="containsText" text="Yes">
      <formula>NOT(ISERROR(SEARCH("Yes",K13)))</formula>
    </cfRule>
  </conditionalFormatting>
  <dataValidations count="6">
    <dataValidation type="whole" allowBlank="1" showInputMessage="1" showErrorMessage="1" errorTitle="DUNS Number" error="Please enter a 9 digit numeric DUNS number." sqref="AQ9:AS9" xr:uid="{00000000-0002-0000-0100-000000000000}">
      <formula1>10000000</formula1>
      <formula2>9999999999</formula2>
    </dataValidation>
    <dataValidation type="whole" allowBlank="1" showInputMessage="1" showErrorMessage="1" errorTitle="Mech ID" error="Please enter a 4-6 digit mechanism ID." sqref="D4:L4" xr:uid="{00000000-0002-0000-0100-000001000000}">
      <formula1>1000</formula1>
      <formula2>999999</formula2>
    </dataValidation>
    <dataValidation type="custom" allowBlank="1" showInputMessage="1" showErrorMessage="1" sqref="Y4:AO4 P5:X5" xr:uid="{00000000-0002-0000-0100-000002000000}">
      <formula1>IF(P4="",TRUE,IF(ISERROR(SUMPRODUCT(SEARCH(MID(P4,ROW(INDIRECT("1:"&amp;LEN(P4))),1),"0123456789abcdefghijklmnopqrstuvwxyz"))),FALSE,TRUE))</formula1>
    </dataValidation>
    <dataValidation type="list" allowBlank="1" showInputMessage="1" showErrorMessage="1" sqref="P6:X6 Y5:AO5" xr:uid="{00000000-0002-0000-0100-000003000000}">
      <formula1>COP20_OU_list</formula1>
    </dataValidation>
    <dataValidation type="list" allowBlank="1" showInputMessage="1" showErrorMessage="1" sqref="D3:L3" xr:uid="{43068C1D-C50E-9E4E-A02F-9FE010EB4CC8}">
      <formula1>COP20_funding_agencies</formula1>
    </dataValidation>
    <dataValidation type="textLength" operator="equal" allowBlank="1" showInputMessage="1" showErrorMessage="1" sqref="D7:L7" xr:uid="{6F7C6A94-F820-48C5-9B24-7719C1BB42E2}">
      <formula1>12</formula1>
    </dataValidation>
  </dataValidation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DE208"/>
  <sheetViews>
    <sheetView showGridLines="0" zoomScaleNormal="100" workbookViewId="0">
      <pane xSplit="3" topLeftCell="E1" activePane="topRight" state="frozen"/>
      <selection pane="topRight" activeCell="A3" sqref="A3"/>
    </sheetView>
  </sheetViews>
  <sheetFormatPr baseColWidth="10" defaultColWidth="0" defaultRowHeight="15" x14ac:dyDescent="0.2"/>
  <cols>
    <col min="1" max="1" width="5.5" customWidth="1"/>
    <col min="2" max="2" width="26.83203125" customWidth="1"/>
    <col min="3" max="3" width="16.83203125" customWidth="1"/>
    <col min="4" max="36" width="17.5" customWidth="1"/>
    <col min="37" max="37" width="13.83203125" customWidth="1"/>
    <col min="38" max="38" width="17.5" customWidth="1"/>
    <col min="39" max="39" width="15.5" customWidth="1"/>
    <col min="40" max="42" width="12.5" customWidth="1"/>
    <col min="43" max="43" width="12.5" hidden="1" customWidth="1"/>
    <col min="44" max="78" width="12.5" style="148" hidden="1" customWidth="1"/>
    <col min="79" max="105" width="12.5" customWidth="1"/>
    <col min="106" max="106" width="39.83203125" customWidth="1"/>
    <col min="107" max="107" width="38.83203125" hidden="1" customWidth="1"/>
    <col min="108" max="108" width="9.1640625" hidden="1" customWidth="1"/>
    <col min="109" max="109" width="2.1640625" hidden="1" customWidth="1"/>
    <col min="110" max="16384" width="9.1640625" hidden="1"/>
  </cols>
  <sheetData>
    <row r="1" spans="1:109" s="4" customFormat="1" ht="15.75" customHeight="1" x14ac:dyDescent="0.2"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DB1" s="5"/>
      <c r="DC1" s="5"/>
      <c r="DD1" s="5"/>
    </row>
    <row r="2" spans="1:109" s="14" customFormat="1" ht="28.5" customHeight="1" x14ac:dyDescent="0.2">
      <c r="A2" s="6"/>
      <c r="B2" s="7"/>
      <c r="C2" s="8"/>
      <c r="D2" s="9" t="s">
        <v>393</v>
      </c>
      <c r="E2" s="10" t="s">
        <v>359</v>
      </c>
      <c r="F2" s="10" t="s">
        <v>360</v>
      </c>
      <c r="G2" s="11" t="s">
        <v>361</v>
      </c>
      <c r="H2" s="10" t="s">
        <v>362</v>
      </c>
      <c r="I2" s="11" t="s">
        <v>363</v>
      </c>
      <c r="J2" s="10" t="s">
        <v>364</v>
      </c>
      <c r="K2" s="11" t="s">
        <v>375</v>
      </c>
      <c r="L2" s="10" t="s">
        <v>376</v>
      </c>
      <c r="M2" s="11" t="s">
        <v>377</v>
      </c>
      <c r="N2" s="10" t="s">
        <v>374</v>
      </c>
      <c r="O2" s="11" t="s">
        <v>373</v>
      </c>
      <c r="P2" s="10" t="s">
        <v>372</v>
      </c>
      <c r="Q2" s="11" t="s">
        <v>371</v>
      </c>
      <c r="R2" s="10" t="s">
        <v>370</v>
      </c>
      <c r="S2" s="10" t="s">
        <v>369</v>
      </c>
      <c r="T2" s="10" t="s">
        <v>368</v>
      </c>
      <c r="U2" s="10" t="s">
        <v>367</v>
      </c>
      <c r="V2" s="10" t="s">
        <v>366</v>
      </c>
      <c r="W2" s="10" t="s">
        <v>365</v>
      </c>
      <c r="X2" s="10" t="s">
        <v>477</v>
      </c>
      <c r="Y2" s="10" t="s">
        <v>478</v>
      </c>
      <c r="Z2" s="10" t="s">
        <v>479</v>
      </c>
      <c r="AA2" s="10" t="s">
        <v>480</v>
      </c>
      <c r="AB2" s="10" t="s">
        <v>481</v>
      </c>
      <c r="AC2" s="10" t="s">
        <v>482</v>
      </c>
      <c r="AD2" s="10" t="s">
        <v>483</v>
      </c>
      <c r="AE2" s="10" t="s">
        <v>484</v>
      </c>
      <c r="AF2" s="10" t="s">
        <v>485</v>
      </c>
      <c r="AG2" s="10" t="s">
        <v>486</v>
      </c>
      <c r="AH2" s="10" t="s">
        <v>487</v>
      </c>
      <c r="AI2" s="10" t="s">
        <v>488</v>
      </c>
      <c r="AJ2" s="10" t="s">
        <v>489</v>
      </c>
      <c r="AK2" s="10" t="s">
        <v>490</v>
      </c>
      <c r="AL2" s="10" t="s">
        <v>491</v>
      </c>
      <c r="AM2" s="12"/>
      <c r="AN2" s="12"/>
      <c r="AO2" s="12"/>
      <c r="AR2" s="166" t="s">
        <v>546</v>
      </c>
      <c r="AS2" s="166" t="s">
        <v>512</v>
      </c>
      <c r="AT2" s="166" t="s">
        <v>513</v>
      </c>
      <c r="AU2" s="166" t="s">
        <v>514</v>
      </c>
      <c r="AV2" s="166" t="s">
        <v>515</v>
      </c>
      <c r="AW2" s="166" t="s">
        <v>516</v>
      </c>
      <c r="AX2" s="166" t="s">
        <v>517</v>
      </c>
      <c r="AY2" s="166" t="s">
        <v>518</v>
      </c>
      <c r="AZ2" s="166" t="s">
        <v>519</v>
      </c>
      <c r="BA2" s="166" t="s">
        <v>520</v>
      </c>
      <c r="BB2" s="166" t="s">
        <v>521</v>
      </c>
      <c r="BC2" s="166" t="s">
        <v>522</v>
      </c>
      <c r="BD2" s="166" t="s">
        <v>523</v>
      </c>
      <c r="BE2" s="166" t="s">
        <v>524</v>
      </c>
      <c r="BF2" s="166" t="s">
        <v>525</v>
      </c>
      <c r="BG2" s="166" t="s">
        <v>526</v>
      </c>
      <c r="BH2" s="166" t="s">
        <v>527</v>
      </c>
      <c r="BI2" s="166" t="s">
        <v>528</v>
      </c>
      <c r="BJ2" s="166" t="s">
        <v>529</v>
      </c>
      <c r="BK2" s="166" t="s">
        <v>530</v>
      </c>
      <c r="BL2" s="166" t="s">
        <v>531</v>
      </c>
      <c r="BM2" s="166" t="s">
        <v>532</v>
      </c>
      <c r="BN2" s="166" t="s">
        <v>533</v>
      </c>
      <c r="BO2" s="166" t="s">
        <v>534</v>
      </c>
      <c r="BP2" s="166" t="s">
        <v>535</v>
      </c>
      <c r="BQ2" s="166" t="s">
        <v>536</v>
      </c>
      <c r="BR2" s="166" t="s">
        <v>537</v>
      </c>
      <c r="BS2" s="166" t="s">
        <v>538</v>
      </c>
      <c r="BT2" s="166" t="s">
        <v>539</v>
      </c>
      <c r="BU2" s="166" t="s">
        <v>540</v>
      </c>
      <c r="BV2" s="166" t="s">
        <v>541</v>
      </c>
      <c r="BW2" s="166" t="s">
        <v>542</v>
      </c>
      <c r="BX2" s="166" t="s">
        <v>543</v>
      </c>
      <c r="BY2" s="166" t="s">
        <v>544</v>
      </c>
      <c r="BZ2" s="166" t="s">
        <v>545</v>
      </c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42"/>
      <c r="DB2" s="13"/>
      <c r="DC2" s="13"/>
      <c r="DD2" s="13"/>
    </row>
    <row r="3" spans="1:109" s="22" customFormat="1" ht="27.75" customHeight="1" x14ac:dyDescent="0.2">
      <c r="A3" s="23" t="s">
        <v>497</v>
      </c>
      <c r="B3" s="7"/>
      <c r="C3" s="15"/>
      <c r="D3" s="16" t="s">
        <v>128</v>
      </c>
      <c r="E3" s="179"/>
      <c r="F3" s="17"/>
      <c r="G3" s="18"/>
      <c r="H3" s="17"/>
      <c r="I3" s="18"/>
      <c r="J3" s="17"/>
      <c r="K3" s="18"/>
      <c r="L3" s="17"/>
      <c r="M3" s="18"/>
      <c r="N3" s="17"/>
      <c r="O3" s="18"/>
      <c r="P3" s="17"/>
      <c r="Q3" s="18"/>
      <c r="R3" s="17"/>
      <c r="S3" s="17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20"/>
      <c r="AN3" s="20"/>
      <c r="AO3" s="20"/>
      <c r="AP3" s="20"/>
      <c r="AQ3" s="167" t="s">
        <v>547</v>
      </c>
      <c r="AR3" s="171" t="s">
        <v>549</v>
      </c>
      <c r="AS3" s="171" t="b">
        <f>AND(E$15&gt;0,ISNUMBER(SEARCH("PM:",E$4)))</f>
        <v>0</v>
      </c>
      <c r="AT3" s="171" t="b">
        <f t="shared" ref="AT3:BZ3" si="0">AND(F$15&gt;0,ISNUMBER(SEARCH("PM:",F$4)))</f>
        <v>0</v>
      </c>
      <c r="AU3" s="171" t="b">
        <f t="shared" si="0"/>
        <v>0</v>
      </c>
      <c r="AV3" s="171" t="b">
        <f t="shared" si="0"/>
        <v>0</v>
      </c>
      <c r="AW3" s="171" t="b">
        <f t="shared" si="0"/>
        <v>0</v>
      </c>
      <c r="AX3" s="171" t="b">
        <f t="shared" si="0"/>
        <v>0</v>
      </c>
      <c r="AY3" s="171" t="b">
        <f t="shared" si="0"/>
        <v>0</v>
      </c>
      <c r="AZ3" s="171" t="b">
        <f t="shared" si="0"/>
        <v>0</v>
      </c>
      <c r="BA3" s="171" t="b">
        <f t="shared" si="0"/>
        <v>0</v>
      </c>
      <c r="BB3" s="171" t="b">
        <f t="shared" si="0"/>
        <v>0</v>
      </c>
      <c r="BC3" s="171" t="b">
        <f t="shared" si="0"/>
        <v>0</v>
      </c>
      <c r="BD3" s="171" t="b">
        <f t="shared" si="0"/>
        <v>0</v>
      </c>
      <c r="BE3" s="171" t="b">
        <f t="shared" si="0"/>
        <v>0</v>
      </c>
      <c r="BF3" s="171" t="b">
        <f t="shared" si="0"/>
        <v>0</v>
      </c>
      <c r="BG3" s="171" t="b">
        <f t="shared" si="0"/>
        <v>0</v>
      </c>
      <c r="BH3" s="171" t="b">
        <f t="shared" si="0"/>
        <v>0</v>
      </c>
      <c r="BI3" s="171" t="b">
        <f t="shared" si="0"/>
        <v>0</v>
      </c>
      <c r="BJ3" s="171" t="b">
        <f t="shared" si="0"/>
        <v>0</v>
      </c>
      <c r="BK3" s="171" t="b">
        <f t="shared" si="0"/>
        <v>0</v>
      </c>
      <c r="BL3" s="171" t="b">
        <f t="shared" si="0"/>
        <v>0</v>
      </c>
      <c r="BM3" s="171" t="b">
        <f t="shared" si="0"/>
        <v>0</v>
      </c>
      <c r="BN3" s="171" t="b">
        <f t="shared" si="0"/>
        <v>0</v>
      </c>
      <c r="BO3" s="171" t="b">
        <f t="shared" si="0"/>
        <v>0</v>
      </c>
      <c r="BP3" s="171" t="b">
        <f t="shared" si="0"/>
        <v>0</v>
      </c>
      <c r="BQ3" s="171" t="b">
        <f t="shared" si="0"/>
        <v>0</v>
      </c>
      <c r="BR3" s="171" t="b">
        <f t="shared" si="0"/>
        <v>0</v>
      </c>
      <c r="BS3" s="171" t="b">
        <f t="shared" si="0"/>
        <v>0</v>
      </c>
      <c r="BT3" s="171" t="b">
        <f t="shared" si="0"/>
        <v>0</v>
      </c>
      <c r="BU3" s="171" t="b">
        <f t="shared" si="0"/>
        <v>0</v>
      </c>
      <c r="BV3" s="171" t="b">
        <f t="shared" si="0"/>
        <v>0</v>
      </c>
      <c r="BW3" s="171" t="b">
        <f t="shared" si="0"/>
        <v>0</v>
      </c>
      <c r="BX3" s="171" t="b">
        <f t="shared" si="0"/>
        <v>0</v>
      </c>
      <c r="BY3" s="171" t="b">
        <f t="shared" si="0"/>
        <v>0</v>
      </c>
      <c r="BZ3" s="171" t="b">
        <f t="shared" si="0"/>
        <v>0</v>
      </c>
      <c r="CA3"/>
      <c r="CB3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139"/>
      <c r="DB3" s="21"/>
      <c r="DC3" s="139"/>
      <c r="DD3"/>
      <c r="DE3" s="137"/>
    </row>
    <row r="4" spans="1:109" s="28" customFormat="1" ht="45" customHeight="1" x14ac:dyDescent="0.2">
      <c r="A4" s="23" t="s">
        <v>94</v>
      </c>
      <c r="B4" s="24"/>
      <c r="C4" s="15"/>
      <c r="D4" s="25" t="s">
        <v>441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 t="s">
        <v>441</v>
      </c>
      <c r="AM4" s="26"/>
      <c r="AN4" s="26"/>
      <c r="AO4" s="26"/>
      <c r="AP4" s="26"/>
      <c r="AQ4" s="168"/>
      <c r="AR4" s="171" t="s">
        <v>549</v>
      </c>
      <c r="AS4" s="171" t="b">
        <f>AND(E$16&gt;0,ISNUMBER(SEARCH("PM:",E$4)))</f>
        <v>0</v>
      </c>
      <c r="AT4" s="171" t="b">
        <f t="shared" ref="AT4:BZ4" si="1">AND(F$16&gt;0,ISNUMBER(SEARCH("PM:",F$4)))</f>
        <v>0</v>
      </c>
      <c r="AU4" s="171" t="b">
        <f t="shared" si="1"/>
        <v>0</v>
      </c>
      <c r="AV4" s="171" t="b">
        <f t="shared" si="1"/>
        <v>0</v>
      </c>
      <c r="AW4" s="171" t="b">
        <f t="shared" si="1"/>
        <v>0</v>
      </c>
      <c r="AX4" s="171" t="b">
        <f t="shared" si="1"/>
        <v>0</v>
      </c>
      <c r="AY4" s="171" t="b">
        <f t="shared" si="1"/>
        <v>0</v>
      </c>
      <c r="AZ4" s="171" t="b">
        <f t="shared" si="1"/>
        <v>0</v>
      </c>
      <c r="BA4" s="171" t="b">
        <f t="shared" si="1"/>
        <v>0</v>
      </c>
      <c r="BB4" s="171" t="b">
        <f t="shared" si="1"/>
        <v>0</v>
      </c>
      <c r="BC4" s="171" t="b">
        <f t="shared" si="1"/>
        <v>0</v>
      </c>
      <c r="BD4" s="171" t="b">
        <f t="shared" si="1"/>
        <v>0</v>
      </c>
      <c r="BE4" s="171" t="b">
        <f t="shared" si="1"/>
        <v>0</v>
      </c>
      <c r="BF4" s="171" t="b">
        <f t="shared" si="1"/>
        <v>0</v>
      </c>
      <c r="BG4" s="171" t="b">
        <f t="shared" si="1"/>
        <v>0</v>
      </c>
      <c r="BH4" s="171" t="b">
        <f t="shared" si="1"/>
        <v>0</v>
      </c>
      <c r="BI4" s="171" t="b">
        <f t="shared" si="1"/>
        <v>0</v>
      </c>
      <c r="BJ4" s="171" t="b">
        <f t="shared" si="1"/>
        <v>0</v>
      </c>
      <c r="BK4" s="171" t="b">
        <f t="shared" si="1"/>
        <v>0</v>
      </c>
      <c r="BL4" s="171" t="b">
        <f t="shared" si="1"/>
        <v>0</v>
      </c>
      <c r="BM4" s="171" t="b">
        <f t="shared" si="1"/>
        <v>0</v>
      </c>
      <c r="BN4" s="171" t="b">
        <f t="shared" si="1"/>
        <v>0</v>
      </c>
      <c r="BO4" s="171" t="b">
        <f t="shared" si="1"/>
        <v>0</v>
      </c>
      <c r="BP4" s="171" t="b">
        <f t="shared" si="1"/>
        <v>0</v>
      </c>
      <c r="BQ4" s="171" t="b">
        <f t="shared" si="1"/>
        <v>0</v>
      </c>
      <c r="BR4" s="171" t="b">
        <f t="shared" si="1"/>
        <v>0</v>
      </c>
      <c r="BS4" s="171" t="b">
        <f t="shared" si="1"/>
        <v>0</v>
      </c>
      <c r="BT4" s="171" t="b">
        <f t="shared" si="1"/>
        <v>0</v>
      </c>
      <c r="BU4" s="171" t="b">
        <f t="shared" si="1"/>
        <v>0</v>
      </c>
      <c r="BV4" s="171" t="b">
        <f t="shared" si="1"/>
        <v>0</v>
      </c>
      <c r="BW4" s="171" t="b">
        <f t="shared" si="1"/>
        <v>0</v>
      </c>
      <c r="BX4" s="171" t="b">
        <f t="shared" si="1"/>
        <v>0</v>
      </c>
      <c r="BY4" s="171" t="b">
        <f t="shared" si="1"/>
        <v>0</v>
      </c>
      <c r="BZ4" s="171" t="b">
        <f t="shared" si="1"/>
        <v>0</v>
      </c>
      <c r="CA4"/>
      <c r="CB4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139"/>
      <c r="DB4" s="27"/>
      <c r="DC4" s="139"/>
      <c r="DD4"/>
      <c r="DE4" s="137"/>
    </row>
    <row r="5" spans="1:109" s="28" customFormat="1" ht="45" customHeight="1" x14ac:dyDescent="0.2">
      <c r="A5" s="29" t="s">
        <v>47</v>
      </c>
      <c r="B5" s="30"/>
      <c r="C5" s="31"/>
      <c r="D5" s="89" t="s">
        <v>351</v>
      </c>
      <c r="E5" s="150"/>
      <c r="F5" s="150"/>
      <c r="G5" s="150"/>
      <c r="H5" s="150"/>
      <c r="I5" s="32"/>
      <c r="J5" s="25"/>
      <c r="K5" s="32"/>
      <c r="L5" s="25"/>
      <c r="M5" s="32"/>
      <c r="N5" s="25"/>
      <c r="O5" s="32"/>
      <c r="P5" s="25"/>
      <c r="Q5" s="32"/>
      <c r="R5" s="25"/>
      <c r="S5" s="25"/>
      <c r="T5" s="25"/>
      <c r="U5" s="33"/>
      <c r="V5" s="33"/>
      <c r="W5" s="33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38"/>
      <c r="AJ5" s="115"/>
      <c r="AK5" s="115"/>
      <c r="AL5" s="115" t="s">
        <v>157</v>
      </c>
      <c r="AM5" s="26"/>
      <c r="AN5" s="26"/>
      <c r="AO5" s="26"/>
      <c r="AP5" s="26"/>
      <c r="AQ5" s="168"/>
      <c r="AR5" s="171" t="s">
        <v>549</v>
      </c>
      <c r="AS5" s="171" t="b">
        <f>AND(E$20&gt;0,ISNUMBER(SEARCH("PM:",E$4)))</f>
        <v>0</v>
      </c>
      <c r="AT5" s="171" t="b">
        <f t="shared" ref="AT5:AV5" si="2">AND(F$20&gt;0,ISNUMBER(SEARCH("PM:",F$4)))</f>
        <v>0</v>
      </c>
      <c r="AU5" s="171" t="b">
        <f t="shared" si="2"/>
        <v>0</v>
      </c>
      <c r="AV5" s="171" t="b">
        <f t="shared" si="2"/>
        <v>0</v>
      </c>
      <c r="AW5" s="171" t="b">
        <f t="shared" ref="AW5" si="3">AND(I$20&gt;0,ISNUMBER(SEARCH("PM:",I$4)))</f>
        <v>0</v>
      </c>
      <c r="AX5" s="171" t="b">
        <f t="shared" ref="AX5" si="4">AND(J$20&gt;0,ISNUMBER(SEARCH("PM:",J$4)))</f>
        <v>0</v>
      </c>
      <c r="AY5" s="171" t="b">
        <f t="shared" ref="AY5" si="5">AND(K$20&gt;0,ISNUMBER(SEARCH("PM:",K$4)))</f>
        <v>0</v>
      </c>
      <c r="AZ5" s="171" t="b">
        <f t="shared" ref="AZ5" si="6">AND(L$20&gt;0,ISNUMBER(SEARCH("PM:",L$4)))</f>
        <v>0</v>
      </c>
      <c r="BA5" s="171" t="b">
        <f t="shared" ref="BA5" si="7">AND(M$20&gt;0,ISNUMBER(SEARCH("PM:",M$4)))</f>
        <v>0</v>
      </c>
      <c r="BB5" s="171" t="b">
        <f t="shared" ref="BB5" si="8">AND(N$20&gt;0,ISNUMBER(SEARCH("PM:",N$4)))</f>
        <v>0</v>
      </c>
      <c r="BC5" s="171" t="b">
        <f t="shared" ref="BC5" si="9">AND(O$20&gt;0,ISNUMBER(SEARCH("PM:",O$4)))</f>
        <v>0</v>
      </c>
      <c r="BD5" s="171" t="b">
        <f t="shared" ref="BD5" si="10">AND(P$20&gt;0,ISNUMBER(SEARCH("PM:",P$4)))</f>
        <v>0</v>
      </c>
      <c r="BE5" s="171" t="b">
        <f t="shared" ref="BE5" si="11">AND(Q$20&gt;0,ISNUMBER(SEARCH("PM:",Q$4)))</f>
        <v>0</v>
      </c>
      <c r="BF5" s="171" t="b">
        <f t="shared" ref="BF5" si="12">AND(R$20&gt;0,ISNUMBER(SEARCH("PM:",R$4)))</f>
        <v>0</v>
      </c>
      <c r="BG5" s="171" t="b">
        <f t="shared" ref="BG5" si="13">AND(S$20&gt;0,ISNUMBER(SEARCH("PM:",S$4)))</f>
        <v>0</v>
      </c>
      <c r="BH5" s="171" t="b">
        <f t="shared" ref="BH5" si="14">AND(T$20&gt;0,ISNUMBER(SEARCH("PM:",T$4)))</f>
        <v>0</v>
      </c>
      <c r="BI5" s="171" t="b">
        <f t="shared" ref="BI5" si="15">AND(U$20&gt;0,ISNUMBER(SEARCH("PM:",U$4)))</f>
        <v>0</v>
      </c>
      <c r="BJ5" s="171" t="b">
        <f t="shared" ref="BJ5" si="16">AND(V$20&gt;0,ISNUMBER(SEARCH("PM:",V$4)))</f>
        <v>0</v>
      </c>
      <c r="BK5" s="171" t="b">
        <f t="shared" ref="BK5" si="17">AND(W$20&gt;0,ISNUMBER(SEARCH("PM:",W$4)))</f>
        <v>0</v>
      </c>
      <c r="BL5" s="171" t="b">
        <f t="shared" ref="BL5" si="18">AND(X$20&gt;0,ISNUMBER(SEARCH("PM:",X$4)))</f>
        <v>0</v>
      </c>
      <c r="BM5" s="171" t="b">
        <f t="shared" ref="BM5" si="19">AND(Y$20&gt;0,ISNUMBER(SEARCH("PM:",Y$4)))</f>
        <v>0</v>
      </c>
      <c r="BN5" s="171" t="b">
        <f t="shared" ref="BN5" si="20">AND(Z$20&gt;0,ISNUMBER(SEARCH("PM:",Z$4)))</f>
        <v>0</v>
      </c>
      <c r="BO5" s="171" t="b">
        <f t="shared" ref="BO5" si="21">AND(AA$20&gt;0,ISNUMBER(SEARCH("PM:",AA$4)))</f>
        <v>0</v>
      </c>
      <c r="BP5" s="171" t="b">
        <f t="shared" ref="BP5" si="22">AND(AB$20&gt;0,ISNUMBER(SEARCH("PM:",AB$4)))</f>
        <v>0</v>
      </c>
      <c r="BQ5" s="171" t="b">
        <f t="shared" ref="BQ5" si="23">AND(AC$20&gt;0,ISNUMBER(SEARCH("PM:",AC$4)))</f>
        <v>0</v>
      </c>
      <c r="BR5" s="171" t="b">
        <f t="shared" ref="BR5" si="24">AND(AD$20&gt;0,ISNUMBER(SEARCH("PM:",AD$4)))</f>
        <v>0</v>
      </c>
      <c r="BS5" s="171" t="b">
        <f t="shared" ref="BS5" si="25">AND(AE$20&gt;0,ISNUMBER(SEARCH("PM:",AE$4)))</f>
        <v>0</v>
      </c>
      <c r="BT5" s="171" t="b">
        <f t="shared" ref="BT5" si="26">AND(AF$20&gt;0,ISNUMBER(SEARCH("PM:",AF$4)))</f>
        <v>0</v>
      </c>
      <c r="BU5" s="171" t="b">
        <f t="shared" ref="BU5" si="27">AND(AG$20&gt;0,ISNUMBER(SEARCH("PM:",AG$4)))</f>
        <v>0</v>
      </c>
      <c r="BV5" s="171" t="b">
        <f t="shared" ref="BV5" si="28">AND(AH$20&gt;0,ISNUMBER(SEARCH("PM:",AH$4)))</f>
        <v>0</v>
      </c>
      <c r="BW5" s="171" t="b">
        <f t="shared" ref="BW5" si="29">AND(AI$20&gt;0,ISNUMBER(SEARCH("PM:",AI$4)))</f>
        <v>0</v>
      </c>
      <c r="BX5" s="171" t="b">
        <f t="shared" ref="BX5" si="30">AND(AJ$20&gt;0,ISNUMBER(SEARCH("PM:",AJ$4)))</f>
        <v>0</v>
      </c>
      <c r="BY5" s="171" t="b">
        <f t="shared" ref="BY5" si="31">AND(AK$20&gt;0,ISNUMBER(SEARCH("PM:",AK$4)))</f>
        <v>0</v>
      </c>
      <c r="BZ5" s="171" t="b">
        <f t="shared" ref="BZ5" si="32">AND(AL$20&gt;0,ISNUMBER(SEARCH("PM:",AL$4)))</f>
        <v>0</v>
      </c>
      <c r="CA5"/>
      <c r="CB5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139"/>
      <c r="DB5" s="27"/>
      <c r="DC5" s="139"/>
      <c r="DD5"/>
      <c r="DE5" s="137"/>
    </row>
    <row r="6" spans="1:109" s="42" customFormat="1" ht="33" customHeight="1" x14ac:dyDescent="0.2">
      <c r="A6" s="34" t="s">
        <v>418</v>
      </c>
      <c r="B6" s="35"/>
      <c r="C6" s="36"/>
      <c r="D6" s="37" t="s">
        <v>555</v>
      </c>
      <c r="E6" s="38" t="s">
        <v>556</v>
      </c>
      <c r="F6" s="38" t="s">
        <v>557</v>
      </c>
      <c r="G6" s="38" t="s">
        <v>558</v>
      </c>
      <c r="H6" s="38" t="s">
        <v>559</v>
      </c>
      <c r="I6" s="38" t="s">
        <v>560</v>
      </c>
      <c r="J6" s="38" t="s">
        <v>561</v>
      </c>
      <c r="K6" s="38" t="s">
        <v>562</v>
      </c>
      <c r="L6" s="38" t="s">
        <v>563</v>
      </c>
      <c r="M6" s="38" t="s">
        <v>564</v>
      </c>
      <c r="N6" s="38" t="s">
        <v>565</v>
      </c>
      <c r="O6" s="38" t="s">
        <v>566</v>
      </c>
      <c r="P6" s="38" t="s">
        <v>567</v>
      </c>
      <c r="Q6" s="38" t="s">
        <v>568</v>
      </c>
      <c r="R6" s="38" t="s">
        <v>569</v>
      </c>
      <c r="S6" s="38" t="s">
        <v>570</v>
      </c>
      <c r="T6" s="38" t="s">
        <v>571</v>
      </c>
      <c r="U6" s="38" t="s">
        <v>572</v>
      </c>
      <c r="V6" s="38" t="s">
        <v>573</v>
      </c>
      <c r="W6" s="38" t="s">
        <v>574</v>
      </c>
      <c r="X6" s="38" t="s">
        <v>575</v>
      </c>
      <c r="Y6" s="38" t="s">
        <v>576</v>
      </c>
      <c r="Z6" s="38" t="s">
        <v>577</v>
      </c>
      <c r="AA6" s="38" t="s">
        <v>578</v>
      </c>
      <c r="AB6" s="38" t="s">
        <v>579</v>
      </c>
      <c r="AC6" s="38" t="s">
        <v>580</v>
      </c>
      <c r="AD6" s="38" t="s">
        <v>581</v>
      </c>
      <c r="AE6" s="38" t="s">
        <v>582</v>
      </c>
      <c r="AF6" s="38" t="s">
        <v>583</v>
      </c>
      <c r="AG6" s="38" t="s">
        <v>584</v>
      </c>
      <c r="AH6" s="38" t="s">
        <v>585</v>
      </c>
      <c r="AI6" s="38" t="s">
        <v>586</v>
      </c>
      <c r="AJ6" s="38" t="s">
        <v>587</v>
      </c>
      <c r="AK6" s="38" t="s">
        <v>588</v>
      </c>
      <c r="AL6" s="38" t="s">
        <v>589</v>
      </c>
      <c r="AM6" s="39" t="s">
        <v>99</v>
      </c>
      <c r="AN6" s="40" t="s">
        <v>100</v>
      </c>
      <c r="AO6" s="26"/>
      <c r="AP6" s="26"/>
      <c r="AQ6" s="168"/>
      <c r="AR6" s="171" t="b">
        <f t="shared" ref="AR6:AV6" si="33">AND(D$26&gt;0,ISNUMBER(SEARCH("ASP:",D$4)))</f>
        <v>0</v>
      </c>
      <c r="AS6" s="171" t="b">
        <f t="shared" si="33"/>
        <v>0</v>
      </c>
      <c r="AT6" s="171" t="b">
        <f t="shared" si="33"/>
        <v>0</v>
      </c>
      <c r="AU6" s="171" t="b">
        <f t="shared" si="33"/>
        <v>0</v>
      </c>
      <c r="AV6" s="171" t="b">
        <f t="shared" si="33"/>
        <v>0</v>
      </c>
      <c r="AW6" s="171" t="b">
        <f t="shared" ref="AW6" si="34">AND(I$26&gt;0,ISNUMBER(SEARCH("ASP:",I$4)))</f>
        <v>0</v>
      </c>
      <c r="AX6" s="171" t="b">
        <f t="shared" ref="AX6" si="35">AND(J$26&gt;0,ISNUMBER(SEARCH("ASP:",J$4)))</f>
        <v>0</v>
      </c>
      <c r="AY6" s="171" t="b">
        <f t="shared" ref="AY6" si="36">AND(K$26&gt;0,ISNUMBER(SEARCH("ASP:",K$4)))</f>
        <v>0</v>
      </c>
      <c r="AZ6" s="171" t="b">
        <f t="shared" ref="AZ6" si="37">AND(L$26&gt;0,ISNUMBER(SEARCH("ASP:",L$4)))</f>
        <v>0</v>
      </c>
      <c r="BA6" s="171" t="b">
        <f t="shared" ref="BA6" si="38">AND(M$26&gt;0,ISNUMBER(SEARCH("ASP:",M$4)))</f>
        <v>0</v>
      </c>
      <c r="BB6" s="171" t="b">
        <f t="shared" ref="BB6" si="39">AND(N$26&gt;0,ISNUMBER(SEARCH("ASP:",N$4)))</f>
        <v>0</v>
      </c>
      <c r="BC6" s="171" t="b">
        <f t="shared" ref="BC6" si="40">AND(O$26&gt;0,ISNUMBER(SEARCH("ASP:",O$4)))</f>
        <v>0</v>
      </c>
      <c r="BD6" s="171" t="b">
        <f t="shared" ref="BD6" si="41">AND(P$26&gt;0,ISNUMBER(SEARCH("ASP:",P$4)))</f>
        <v>0</v>
      </c>
      <c r="BE6" s="171" t="b">
        <f t="shared" ref="BE6" si="42">AND(Q$26&gt;0,ISNUMBER(SEARCH("ASP:",Q$4)))</f>
        <v>0</v>
      </c>
      <c r="BF6" s="171" t="b">
        <f t="shared" ref="BF6" si="43">AND(R$26&gt;0,ISNUMBER(SEARCH("ASP:",R$4)))</f>
        <v>0</v>
      </c>
      <c r="BG6" s="171" t="b">
        <f t="shared" ref="BG6" si="44">AND(S$26&gt;0,ISNUMBER(SEARCH("ASP:",S$4)))</f>
        <v>0</v>
      </c>
      <c r="BH6" s="171" t="b">
        <f t="shared" ref="BH6" si="45">AND(T$26&gt;0,ISNUMBER(SEARCH("ASP:",T$4)))</f>
        <v>0</v>
      </c>
      <c r="BI6" s="171" t="b">
        <f t="shared" ref="BI6" si="46">AND(U$26&gt;0,ISNUMBER(SEARCH("ASP:",U$4)))</f>
        <v>0</v>
      </c>
      <c r="BJ6" s="171" t="b">
        <f t="shared" ref="BJ6" si="47">AND(V$26&gt;0,ISNUMBER(SEARCH("ASP:",V$4)))</f>
        <v>0</v>
      </c>
      <c r="BK6" s="171" t="b">
        <f t="shared" ref="BK6" si="48">AND(W$26&gt;0,ISNUMBER(SEARCH("ASP:",W$4)))</f>
        <v>0</v>
      </c>
      <c r="BL6" s="171" t="b">
        <f t="shared" ref="BL6" si="49">AND(X$26&gt;0,ISNUMBER(SEARCH("ASP:",X$4)))</f>
        <v>0</v>
      </c>
      <c r="BM6" s="171" t="b">
        <f t="shared" ref="BM6" si="50">AND(Y$26&gt;0,ISNUMBER(SEARCH("ASP:",Y$4)))</f>
        <v>0</v>
      </c>
      <c r="BN6" s="171" t="b">
        <f t="shared" ref="BN6" si="51">AND(Z$26&gt;0,ISNUMBER(SEARCH("ASP:",Z$4)))</f>
        <v>0</v>
      </c>
      <c r="BO6" s="171" t="b">
        <f t="shared" ref="BO6" si="52">AND(AA$26&gt;0,ISNUMBER(SEARCH("ASP:",AA$4)))</f>
        <v>0</v>
      </c>
      <c r="BP6" s="171" t="b">
        <f t="shared" ref="BP6" si="53">AND(AB$26&gt;0,ISNUMBER(SEARCH("ASP:",AB$4)))</f>
        <v>0</v>
      </c>
      <c r="BQ6" s="171" t="b">
        <f t="shared" ref="BQ6" si="54">AND(AC$26&gt;0,ISNUMBER(SEARCH("ASP:",AC$4)))</f>
        <v>0</v>
      </c>
      <c r="BR6" s="171" t="b">
        <f t="shared" ref="BR6" si="55">AND(AD$26&gt;0,ISNUMBER(SEARCH("ASP:",AD$4)))</f>
        <v>0</v>
      </c>
      <c r="BS6" s="171" t="b">
        <f t="shared" ref="BS6" si="56">AND(AE$26&gt;0,ISNUMBER(SEARCH("ASP:",AE$4)))</f>
        <v>0</v>
      </c>
      <c r="BT6" s="171" t="b">
        <f t="shared" ref="BT6" si="57">AND(AF$26&gt;0,ISNUMBER(SEARCH("ASP:",AF$4)))</f>
        <v>0</v>
      </c>
      <c r="BU6" s="171" t="b">
        <f t="shared" ref="BU6" si="58">AND(AG$26&gt;0,ISNUMBER(SEARCH("ASP:",AG$4)))</f>
        <v>0</v>
      </c>
      <c r="BV6" s="171" t="b">
        <f t="shared" ref="BV6" si="59">AND(AH$26&gt;0,ISNUMBER(SEARCH("ASP:",AH$4)))</f>
        <v>0</v>
      </c>
      <c r="BW6" s="171" t="b">
        <f t="shared" ref="BW6" si="60">AND(AI$26&gt;0,ISNUMBER(SEARCH("ASP:",AI$4)))</f>
        <v>0</v>
      </c>
      <c r="BX6" s="171" t="b">
        <f t="shared" ref="BX6" si="61">AND(AJ$26&gt;0,ISNUMBER(SEARCH("ASP:",AJ$4)))</f>
        <v>0</v>
      </c>
      <c r="BY6" s="171" t="b">
        <f t="shared" ref="BY6" si="62">AND(AK$26&gt;0,ISNUMBER(SEARCH("ASP:",AK$4)))</f>
        <v>0</v>
      </c>
      <c r="BZ6" s="171" t="b">
        <f t="shared" ref="BZ6" si="63">AND(AL$26&gt;0,ISNUMBER(SEARCH("ASP:",AL$4)))</f>
        <v>0</v>
      </c>
      <c r="CA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139"/>
      <c r="DB6" s="41"/>
      <c r="DC6" s="142"/>
      <c r="DD6" s="140"/>
      <c r="DE6" s="137"/>
    </row>
    <row r="7" spans="1:109" s="164" customFormat="1" ht="12.75" customHeight="1" x14ac:dyDescent="0.2">
      <c r="A7" s="151" t="s">
        <v>493</v>
      </c>
      <c r="B7" s="156"/>
      <c r="C7" s="157"/>
      <c r="D7" s="152" t="s">
        <v>321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4">
        <f>SUM(ROUND(E7,0),ROUND(F7,0),ROUND(G7,0), ROUND(H7,0), ROUND(I7,0), ROUND(J7,0), ROUND(K7,0), ROUND(L7,0), ROUND(M7,0), ROUND(N7,0), ROUND(O7,0),ROUND(P7,0), ROUND(Q7,0), ROUND(R7,0), ROUND(S7,0), ROUND(T7,0), ROUND(U7,0), ROUND(V7,0), ROUND(W7,0), ROUND(X7,0), ROUND(Y7,0), ROUND(Z7,0), ROUND(AA7,0), ROUND(AB7,0), ROUND(AC7,0), ROUND(AD7,0), ROUND(AE7,0), ROUND(AF7,0), ROUND(AG7,0), ROUND(AH7,0), ROUND(AL7,0), ROUND(AJ7,0), ROUND(AK7,0), ROUND(AI7,0))</f>
        <v>0</v>
      </c>
      <c r="AN7" s="155">
        <f t="shared" ref="AN7:AN26" si="64">IFERROR(AM7/$AM$28,0)</f>
        <v>0</v>
      </c>
      <c r="AO7" s="158"/>
      <c r="AP7" s="158"/>
      <c r="AQ7" s="169"/>
      <c r="AR7" s="171" t="b">
        <f t="shared" ref="AR7:AV7" si="65">AND(D$26&gt;0,ISNUMBER(SEARCH("C&amp;T:",D$4)))</f>
        <v>0</v>
      </c>
      <c r="AS7" s="171" t="b">
        <f t="shared" si="65"/>
        <v>0</v>
      </c>
      <c r="AT7" s="171" t="b">
        <f t="shared" si="65"/>
        <v>0</v>
      </c>
      <c r="AU7" s="171" t="b">
        <f t="shared" si="65"/>
        <v>0</v>
      </c>
      <c r="AV7" s="171" t="b">
        <f t="shared" si="65"/>
        <v>0</v>
      </c>
      <c r="AW7" s="171" t="b">
        <f t="shared" ref="AW7" si="66">AND(I$26&gt;0,ISNUMBER(SEARCH("C&amp;T:",I$4)))</f>
        <v>0</v>
      </c>
      <c r="AX7" s="171" t="b">
        <f t="shared" ref="AX7" si="67">AND(J$26&gt;0,ISNUMBER(SEARCH("C&amp;T:",J$4)))</f>
        <v>0</v>
      </c>
      <c r="AY7" s="171" t="b">
        <f t="shared" ref="AY7" si="68">AND(K$26&gt;0,ISNUMBER(SEARCH("C&amp;T:",K$4)))</f>
        <v>0</v>
      </c>
      <c r="AZ7" s="171" t="b">
        <f t="shared" ref="AZ7" si="69">AND(L$26&gt;0,ISNUMBER(SEARCH("C&amp;T:",L$4)))</f>
        <v>0</v>
      </c>
      <c r="BA7" s="171" t="b">
        <f t="shared" ref="BA7" si="70">AND(M$26&gt;0,ISNUMBER(SEARCH("C&amp;T:",M$4)))</f>
        <v>0</v>
      </c>
      <c r="BB7" s="171" t="b">
        <f t="shared" ref="BB7" si="71">AND(N$26&gt;0,ISNUMBER(SEARCH("C&amp;T:",N$4)))</f>
        <v>0</v>
      </c>
      <c r="BC7" s="171" t="b">
        <f t="shared" ref="BC7" si="72">AND(O$26&gt;0,ISNUMBER(SEARCH("C&amp;T:",O$4)))</f>
        <v>0</v>
      </c>
      <c r="BD7" s="171" t="b">
        <f t="shared" ref="BD7" si="73">AND(P$26&gt;0,ISNUMBER(SEARCH("C&amp;T:",P$4)))</f>
        <v>0</v>
      </c>
      <c r="BE7" s="171" t="b">
        <f t="shared" ref="BE7" si="74">AND(Q$26&gt;0,ISNUMBER(SEARCH("C&amp;T:",Q$4)))</f>
        <v>0</v>
      </c>
      <c r="BF7" s="171" t="b">
        <f t="shared" ref="BF7" si="75">AND(R$26&gt;0,ISNUMBER(SEARCH("C&amp;T:",R$4)))</f>
        <v>0</v>
      </c>
      <c r="BG7" s="171" t="b">
        <f t="shared" ref="BG7" si="76">AND(S$26&gt;0,ISNUMBER(SEARCH("C&amp;T:",S$4)))</f>
        <v>0</v>
      </c>
      <c r="BH7" s="171" t="b">
        <f t="shared" ref="BH7" si="77">AND(T$26&gt;0,ISNUMBER(SEARCH("C&amp;T:",T$4)))</f>
        <v>0</v>
      </c>
      <c r="BI7" s="171" t="b">
        <f t="shared" ref="BI7" si="78">AND(U$26&gt;0,ISNUMBER(SEARCH("C&amp;T:",U$4)))</f>
        <v>0</v>
      </c>
      <c r="BJ7" s="171" t="b">
        <f t="shared" ref="BJ7" si="79">AND(V$26&gt;0,ISNUMBER(SEARCH("C&amp;T:",V$4)))</f>
        <v>0</v>
      </c>
      <c r="BK7" s="171" t="b">
        <f t="shared" ref="BK7" si="80">AND(W$26&gt;0,ISNUMBER(SEARCH("C&amp;T:",W$4)))</f>
        <v>0</v>
      </c>
      <c r="BL7" s="171" t="b">
        <f t="shared" ref="BL7" si="81">AND(X$26&gt;0,ISNUMBER(SEARCH("C&amp;T:",X$4)))</f>
        <v>0</v>
      </c>
      <c r="BM7" s="171" t="b">
        <f t="shared" ref="BM7" si="82">AND(Y$26&gt;0,ISNUMBER(SEARCH("C&amp;T:",Y$4)))</f>
        <v>0</v>
      </c>
      <c r="BN7" s="171" t="b">
        <f t="shared" ref="BN7" si="83">AND(Z$26&gt;0,ISNUMBER(SEARCH("C&amp;T:",Z$4)))</f>
        <v>0</v>
      </c>
      <c r="BO7" s="171" t="b">
        <f t="shared" ref="BO7" si="84">AND(AA$26&gt;0,ISNUMBER(SEARCH("C&amp;T:",AA$4)))</f>
        <v>0</v>
      </c>
      <c r="BP7" s="171" t="b">
        <f t="shared" ref="BP7" si="85">AND(AB$26&gt;0,ISNUMBER(SEARCH("C&amp;T:",AB$4)))</f>
        <v>0</v>
      </c>
      <c r="BQ7" s="171" t="b">
        <f t="shared" ref="BQ7" si="86">AND(AC$26&gt;0,ISNUMBER(SEARCH("C&amp;T:",AC$4)))</f>
        <v>0</v>
      </c>
      <c r="BR7" s="171" t="b">
        <f t="shared" ref="BR7" si="87">AND(AD$26&gt;0,ISNUMBER(SEARCH("C&amp;T:",AD$4)))</f>
        <v>0</v>
      </c>
      <c r="BS7" s="171" t="b">
        <f t="shared" ref="BS7" si="88">AND(AE$26&gt;0,ISNUMBER(SEARCH("C&amp;T:",AE$4)))</f>
        <v>0</v>
      </c>
      <c r="BT7" s="171" t="b">
        <f t="shared" ref="BT7" si="89">AND(AF$26&gt;0,ISNUMBER(SEARCH("C&amp;T:",AF$4)))</f>
        <v>0</v>
      </c>
      <c r="BU7" s="171" t="b">
        <f t="shared" ref="BU7" si="90">AND(AG$26&gt;0,ISNUMBER(SEARCH("C&amp;T:",AG$4)))</f>
        <v>0</v>
      </c>
      <c r="BV7" s="171" t="b">
        <f t="shared" ref="BV7" si="91">AND(AH$26&gt;0,ISNUMBER(SEARCH("C&amp;T:",AH$4)))</f>
        <v>0</v>
      </c>
      <c r="BW7" s="171" t="b">
        <f t="shared" ref="BW7" si="92">AND(AI$26&gt;0,ISNUMBER(SEARCH("C&amp;T:",AI$4)))</f>
        <v>0</v>
      </c>
      <c r="BX7" s="171" t="b">
        <f t="shared" ref="BX7" si="93">AND(AJ$26&gt;0,ISNUMBER(SEARCH("C&amp;T:",AJ$4)))</f>
        <v>0</v>
      </c>
      <c r="BY7" s="171" t="b">
        <f t="shared" ref="BY7" si="94">AND(AK$26&gt;0,ISNUMBER(SEARCH("C&amp;T:",AK$4)))</f>
        <v>0</v>
      </c>
      <c r="BZ7" s="171" t="b">
        <f t="shared" ref="BZ7" si="95">AND(AL$26&gt;0,ISNUMBER(SEARCH("C&amp;T:",AL$4)))</f>
        <v>0</v>
      </c>
      <c r="CA7" s="159"/>
      <c r="CB7" s="149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60"/>
      <c r="DB7" s="161"/>
      <c r="DC7" s="162"/>
      <c r="DD7" s="163"/>
      <c r="DE7" s="149"/>
    </row>
    <row r="8" spans="1:109" s="164" customFormat="1" ht="12.75" customHeight="1" x14ac:dyDescent="0.2">
      <c r="A8" s="151" t="s">
        <v>494</v>
      </c>
      <c r="B8" s="156"/>
      <c r="C8" s="157"/>
      <c r="D8" s="152" t="s">
        <v>321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4">
        <f>SUM(ROUND(E8,0),ROUND(F8,0),ROUND(G8,0), ROUND(H8,0), ROUND(I8,0), ROUND(J8,0), ROUND(K8,0), ROUND(L8,0), ROUND(M8,0), ROUND(N8,0), ROUND(O8,0),ROUND(P8,0), ROUND(Q8,0), ROUND(R8,0), ROUND(S8,0), ROUND(T8,0), ROUND(U8,0), ROUND(V8,0), ROUND(W8,0), ROUND(X8,0), ROUND(Y8,0), ROUND(Z8,0), ROUND(AA8,0), ROUND(AB8,0), ROUND(AC8,0), ROUND(AD8,0), ROUND(AE8,0), ROUND(AF8,0), ROUND(AG8,0), ROUND(AH8,0), ROUND(AL8,0), ROUND(AJ8,0), ROUND(AK8,0), ROUND(AI8,0))</f>
        <v>0</v>
      </c>
      <c r="AN8" s="155">
        <f t="shared" si="64"/>
        <v>0</v>
      </c>
      <c r="AO8" s="158"/>
      <c r="AP8" s="158"/>
      <c r="AQ8" s="169"/>
      <c r="AR8" s="171" t="b">
        <f t="shared" ref="AR8:AV8" si="96">AND(D$26&gt;0,ISNUMBER(SEARCH("HTS:",D$4)))</f>
        <v>0</v>
      </c>
      <c r="AS8" s="171" t="b">
        <f t="shared" si="96"/>
        <v>0</v>
      </c>
      <c r="AT8" s="171" t="b">
        <f t="shared" si="96"/>
        <v>0</v>
      </c>
      <c r="AU8" s="171" t="b">
        <f t="shared" si="96"/>
        <v>0</v>
      </c>
      <c r="AV8" s="171" t="b">
        <f t="shared" si="96"/>
        <v>0</v>
      </c>
      <c r="AW8" s="171" t="b">
        <f t="shared" ref="AW8" si="97">AND(I$26&gt;0,ISNUMBER(SEARCH("HTS:",I$4)))</f>
        <v>0</v>
      </c>
      <c r="AX8" s="171" t="b">
        <f t="shared" ref="AX8" si="98">AND(J$26&gt;0,ISNUMBER(SEARCH("HTS:",J$4)))</f>
        <v>0</v>
      </c>
      <c r="AY8" s="171" t="b">
        <f t="shared" ref="AY8" si="99">AND(K$26&gt;0,ISNUMBER(SEARCH("HTS:",K$4)))</f>
        <v>0</v>
      </c>
      <c r="AZ8" s="171" t="b">
        <f t="shared" ref="AZ8" si="100">AND(L$26&gt;0,ISNUMBER(SEARCH("HTS:",L$4)))</f>
        <v>0</v>
      </c>
      <c r="BA8" s="171" t="b">
        <f t="shared" ref="BA8" si="101">AND(M$26&gt;0,ISNUMBER(SEARCH("HTS:",M$4)))</f>
        <v>0</v>
      </c>
      <c r="BB8" s="171" t="b">
        <f t="shared" ref="BB8" si="102">AND(N$26&gt;0,ISNUMBER(SEARCH("HTS:",N$4)))</f>
        <v>0</v>
      </c>
      <c r="BC8" s="171" t="b">
        <f t="shared" ref="BC8" si="103">AND(O$26&gt;0,ISNUMBER(SEARCH("HTS:",O$4)))</f>
        <v>0</v>
      </c>
      <c r="BD8" s="171" t="b">
        <f t="shared" ref="BD8" si="104">AND(P$26&gt;0,ISNUMBER(SEARCH("HTS:",P$4)))</f>
        <v>0</v>
      </c>
      <c r="BE8" s="171" t="b">
        <f t="shared" ref="BE8" si="105">AND(Q$26&gt;0,ISNUMBER(SEARCH("HTS:",Q$4)))</f>
        <v>0</v>
      </c>
      <c r="BF8" s="171" t="b">
        <f t="shared" ref="BF8" si="106">AND(R$26&gt;0,ISNUMBER(SEARCH("HTS:",R$4)))</f>
        <v>0</v>
      </c>
      <c r="BG8" s="171" t="b">
        <f t="shared" ref="BG8" si="107">AND(S$26&gt;0,ISNUMBER(SEARCH("HTS:",S$4)))</f>
        <v>0</v>
      </c>
      <c r="BH8" s="171" t="b">
        <f t="shared" ref="BH8" si="108">AND(T$26&gt;0,ISNUMBER(SEARCH("HTS:",T$4)))</f>
        <v>0</v>
      </c>
      <c r="BI8" s="171" t="b">
        <f t="shared" ref="BI8" si="109">AND(U$26&gt;0,ISNUMBER(SEARCH("HTS:",U$4)))</f>
        <v>0</v>
      </c>
      <c r="BJ8" s="171" t="b">
        <f t="shared" ref="BJ8" si="110">AND(V$26&gt;0,ISNUMBER(SEARCH("HTS:",V$4)))</f>
        <v>0</v>
      </c>
      <c r="BK8" s="171" t="b">
        <f t="shared" ref="BK8" si="111">AND(W$26&gt;0,ISNUMBER(SEARCH("HTS:",W$4)))</f>
        <v>0</v>
      </c>
      <c r="BL8" s="171" t="b">
        <f t="shared" ref="BL8" si="112">AND(X$26&gt;0,ISNUMBER(SEARCH("HTS:",X$4)))</f>
        <v>0</v>
      </c>
      <c r="BM8" s="171" t="b">
        <f t="shared" ref="BM8" si="113">AND(Y$26&gt;0,ISNUMBER(SEARCH("HTS:",Y$4)))</f>
        <v>0</v>
      </c>
      <c r="BN8" s="171" t="b">
        <f t="shared" ref="BN8" si="114">AND(Z$26&gt;0,ISNUMBER(SEARCH("HTS:",Z$4)))</f>
        <v>0</v>
      </c>
      <c r="BO8" s="171" t="b">
        <f t="shared" ref="BO8" si="115">AND(AA$26&gt;0,ISNUMBER(SEARCH("HTS:",AA$4)))</f>
        <v>0</v>
      </c>
      <c r="BP8" s="171" t="b">
        <f t="shared" ref="BP8" si="116">AND(AB$26&gt;0,ISNUMBER(SEARCH("HTS:",AB$4)))</f>
        <v>0</v>
      </c>
      <c r="BQ8" s="171" t="b">
        <f t="shared" ref="BQ8" si="117">AND(AC$26&gt;0,ISNUMBER(SEARCH("HTS:",AC$4)))</f>
        <v>0</v>
      </c>
      <c r="BR8" s="171" t="b">
        <f t="shared" ref="BR8" si="118">AND(AD$26&gt;0,ISNUMBER(SEARCH("HTS:",AD$4)))</f>
        <v>0</v>
      </c>
      <c r="BS8" s="171" t="b">
        <f t="shared" ref="BS8" si="119">AND(AE$26&gt;0,ISNUMBER(SEARCH("HTS:",AE$4)))</f>
        <v>0</v>
      </c>
      <c r="BT8" s="171" t="b">
        <f t="shared" ref="BT8" si="120">AND(AF$26&gt;0,ISNUMBER(SEARCH("HTS:",AF$4)))</f>
        <v>0</v>
      </c>
      <c r="BU8" s="171" t="b">
        <f t="shared" ref="BU8" si="121">AND(AG$26&gt;0,ISNUMBER(SEARCH("HTS:",AG$4)))</f>
        <v>0</v>
      </c>
      <c r="BV8" s="171" t="b">
        <f t="shared" ref="BV8" si="122">AND(AH$26&gt;0,ISNUMBER(SEARCH("HTS:",AH$4)))</f>
        <v>0</v>
      </c>
      <c r="BW8" s="171" t="b">
        <f t="shared" ref="BW8" si="123">AND(AI$26&gt;0,ISNUMBER(SEARCH("HTS:",AI$4)))</f>
        <v>0</v>
      </c>
      <c r="BX8" s="171" t="b">
        <f t="shared" ref="BX8" si="124">AND(AJ$26&gt;0,ISNUMBER(SEARCH("HTS:",AJ$4)))</f>
        <v>0</v>
      </c>
      <c r="BY8" s="171" t="b">
        <f t="shared" ref="BY8" si="125">AND(AK$26&gt;0,ISNUMBER(SEARCH("HTS:",AK$4)))</f>
        <v>0</v>
      </c>
      <c r="BZ8" s="171" t="b">
        <f t="shared" ref="BZ8" si="126">AND(AL$26&gt;0,ISNUMBER(SEARCH("HTS:",AL$4)))</f>
        <v>0</v>
      </c>
      <c r="CA8" s="165"/>
      <c r="CB8" s="149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60"/>
      <c r="DB8" s="161"/>
      <c r="DC8" s="162"/>
      <c r="DD8" s="163"/>
      <c r="DE8" s="149"/>
    </row>
    <row r="9" spans="1:109" s="4" customFormat="1" ht="12.75" customHeight="1" x14ac:dyDescent="0.2">
      <c r="A9" s="151" t="s">
        <v>378</v>
      </c>
      <c r="B9" s="44"/>
      <c r="C9" s="45"/>
      <c r="D9" s="50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>
        <f>SUM(ROUND(D9,0),ROUND(E9,0),ROUND(F9,0),ROUND(G9,0), ROUND(H9,0), ROUND(I9,0), ROUND(J9,0), ROUND(K9,0), ROUND(L9,0), ROUND(M9,0), ROUND(N9,0), ROUND(O9,0),ROUND(P9,0), ROUND(Q9,0), ROUND(R9,0), ROUND(S9,0), ROUND(T9,0), ROUND(U9,0), ROUND(V9,0), ROUND(W9,0), ROUND(X9,0), ROUND(Y9,0), ROUND(Z9,0), ROUND(AA9,0), ROUND(AB9,0), ROUND(AC9,0), ROUND(AD9,0), ROUND(AE9,0), ROUND(AF9,0), ROUND(AG9,0), ROUND(AH9,0), ROUND(AL9,0), ROUND(AJ9,0), ROUND(AK9,0), ROUND(AI9,0))</f>
        <v>0</v>
      </c>
      <c r="AN9" s="49">
        <f t="shared" si="64"/>
        <v>0</v>
      </c>
      <c r="AO9" s="26"/>
      <c r="AP9" s="26"/>
      <c r="AQ9" s="168"/>
      <c r="AR9" s="171" t="b">
        <f t="shared" ref="AR9:AV9" si="127">AND(D$26&gt;0,ISNUMBER(SEARCH("PREV:",D$4)))</f>
        <v>0</v>
      </c>
      <c r="AS9" s="171" t="b">
        <f t="shared" si="127"/>
        <v>0</v>
      </c>
      <c r="AT9" s="171" t="b">
        <f t="shared" si="127"/>
        <v>0</v>
      </c>
      <c r="AU9" s="171" t="b">
        <f t="shared" si="127"/>
        <v>0</v>
      </c>
      <c r="AV9" s="171" t="b">
        <f t="shared" si="127"/>
        <v>0</v>
      </c>
      <c r="AW9" s="171" t="b">
        <f t="shared" ref="AW9" si="128">AND(I$26&gt;0,ISNUMBER(SEARCH("PREV:",I$4)))</f>
        <v>0</v>
      </c>
      <c r="AX9" s="171" t="b">
        <f t="shared" ref="AX9" si="129">AND(J$26&gt;0,ISNUMBER(SEARCH("PREV:",J$4)))</f>
        <v>0</v>
      </c>
      <c r="AY9" s="171" t="b">
        <f t="shared" ref="AY9" si="130">AND(K$26&gt;0,ISNUMBER(SEARCH("PREV:",K$4)))</f>
        <v>0</v>
      </c>
      <c r="AZ9" s="171" t="b">
        <f t="shared" ref="AZ9" si="131">AND(L$26&gt;0,ISNUMBER(SEARCH("PREV:",L$4)))</f>
        <v>0</v>
      </c>
      <c r="BA9" s="171" t="b">
        <f t="shared" ref="BA9" si="132">AND(M$26&gt;0,ISNUMBER(SEARCH("PREV:",M$4)))</f>
        <v>0</v>
      </c>
      <c r="BB9" s="171" t="b">
        <f t="shared" ref="BB9" si="133">AND(N$26&gt;0,ISNUMBER(SEARCH("PREV:",N$4)))</f>
        <v>0</v>
      </c>
      <c r="BC9" s="171" t="b">
        <f t="shared" ref="BC9" si="134">AND(O$26&gt;0,ISNUMBER(SEARCH("PREV:",O$4)))</f>
        <v>0</v>
      </c>
      <c r="BD9" s="171" t="b">
        <f t="shared" ref="BD9" si="135">AND(P$26&gt;0,ISNUMBER(SEARCH("PREV:",P$4)))</f>
        <v>0</v>
      </c>
      <c r="BE9" s="171" t="b">
        <f t="shared" ref="BE9" si="136">AND(Q$26&gt;0,ISNUMBER(SEARCH("PREV:",Q$4)))</f>
        <v>0</v>
      </c>
      <c r="BF9" s="171" t="b">
        <f t="shared" ref="BF9" si="137">AND(R$26&gt;0,ISNUMBER(SEARCH("PREV:",R$4)))</f>
        <v>0</v>
      </c>
      <c r="BG9" s="171" t="b">
        <f t="shared" ref="BG9" si="138">AND(S$26&gt;0,ISNUMBER(SEARCH("PREV:",S$4)))</f>
        <v>0</v>
      </c>
      <c r="BH9" s="171" t="b">
        <f t="shared" ref="BH9" si="139">AND(T$26&gt;0,ISNUMBER(SEARCH("PREV:",T$4)))</f>
        <v>0</v>
      </c>
      <c r="BI9" s="171" t="b">
        <f t="shared" ref="BI9" si="140">AND(U$26&gt;0,ISNUMBER(SEARCH("PREV:",U$4)))</f>
        <v>0</v>
      </c>
      <c r="BJ9" s="171" t="b">
        <f t="shared" ref="BJ9" si="141">AND(V$26&gt;0,ISNUMBER(SEARCH("PREV:",V$4)))</f>
        <v>0</v>
      </c>
      <c r="BK9" s="171" t="b">
        <f t="shared" ref="BK9" si="142">AND(W$26&gt;0,ISNUMBER(SEARCH("PREV:",W$4)))</f>
        <v>0</v>
      </c>
      <c r="BL9" s="171" t="b">
        <f t="shared" ref="BL9" si="143">AND(X$26&gt;0,ISNUMBER(SEARCH("PREV:",X$4)))</f>
        <v>0</v>
      </c>
      <c r="BM9" s="171" t="b">
        <f t="shared" ref="BM9" si="144">AND(Y$26&gt;0,ISNUMBER(SEARCH("PREV:",Y$4)))</f>
        <v>0</v>
      </c>
      <c r="BN9" s="171" t="b">
        <f t="shared" ref="BN9" si="145">AND(Z$26&gt;0,ISNUMBER(SEARCH("PREV:",Z$4)))</f>
        <v>0</v>
      </c>
      <c r="BO9" s="171" t="b">
        <f t="shared" ref="BO9" si="146">AND(AA$26&gt;0,ISNUMBER(SEARCH("PREV:",AA$4)))</f>
        <v>0</v>
      </c>
      <c r="BP9" s="171" t="b">
        <f t="shared" ref="BP9" si="147">AND(AB$26&gt;0,ISNUMBER(SEARCH("PREV:",AB$4)))</f>
        <v>0</v>
      </c>
      <c r="BQ9" s="171" t="b">
        <f t="shared" ref="BQ9" si="148">AND(AC$26&gt;0,ISNUMBER(SEARCH("PREV:",AC$4)))</f>
        <v>0</v>
      </c>
      <c r="BR9" s="171" t="b">
        <f t="shared" ref="BR9" si="149">AND(AD$26&gt;0,ISNUMBER(SEARCH("PREV:",AD$4)))</f>
        <v>0</v>
      </c>
      <c r="BS9" s="171" t="b">
        <f t="shared" ref="BS9" si="150">AND(AE$26&gt;0,ISNUMBER(SEARCH("PREV:",AE$4)))</f>
        <v>0</v>
      </c>
      <c r="BT9" s="171" t="b">
        <f t="shared" ref="BT9" si="151">AND(AF$26&gt;0,ISNUMBER(SEARCH("PREV:",AF$4)))</f>
        <v>0</v>
      </c>
      <c r="BU9" s="171" t="b">
        <f t="shared" ref="BU9" si="152">AND(AG$26&gt;0,ISNUMBER(SEARCH("PREV:",AG$4)))</f>
        <v>0</v>
      </c>
      <c r="BV9" s="171" t="b">
        <f t="shared" ref="BV9" si="153">AND(AH$26&gt;0,ISNUMBER(SEARCH("PREV:",AH$4)))</f>
        <v>0</v>
      </c>
      <c r="BW9" s="171" t="b">
        <f t="shared" ref="BW9" si="154">AND(AI$26&gt;0,ISNUMBER(SEARCH("PREV:",AI$4)))</f>
        <v>0</v>
      </c>
      <c r="BX9" s="171" t="b">
        <f t="shared" ref="BX9" si="155">AND(AJ$26&gt;0,ISNUMBER(SEARCH("PREV:",AJ$4)))</f>
        <v>0</v>
      </c>
      <c r="BY9" s="171" t="b">
        <f t="shared" ref="BY9" si="156">AND(AK$26&gt;0,ISNUMBER(SEARCH("PREV:",AK$4)))</f>
        <v>0</v>
      </c>
      <c r="BZ9" s="171" t="b">
        <f t="shared" ref="BZ9" si="157">AND(AL$26&gt;0,ISNUMBER(SEARCH("PREV:",AL$4)))</f>
        <v>0</v>
      </c>
      <c r="CA9"/>
      <c r="CB9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139"/>
      <c r="DB9" s="5"/>
      <c r="DC9" s="142"/>
      <c r="DD9" s="140"/>
      <c r="DE9" s="137"/>
    </row>
    <row r="10" spans="1:109" s="4" customFormat="1" ht="12.75" customHeight="1" x14ac:dyDescent="0.2">
      <c r="A10" s="151" t="s">
        <v>2</v>
      </c>
      <c r="B10" s="44"/>
      <c r="C10" s="45"/>
      <c r="D10" s="5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8">
        <f t="shared" ref="AM10:AM14" si="158">SUM(ROUND(D10,0),ROUND(E10,0),ROUND(F10,0),ROUND(G10,0), ROUND(H10,0), ROUND(I10,0), ROUND(J10,0), ROUND(K10,0), ROUND(L10,0), ROUND(M10,0), ROUND(N10,0), ROUND(O10,0),ROUND(P10,0), ROUND(Q10,0), ROUND(R10,0), ROUND(S10,0), ROUND(T10,0), ROUND(U10,0), ROUND(V10,0), ROUND(W10,0), ROUND(X10,0), ROUND(Y10,0), ROUND(Z10,0), ROUND(AA10,0), ROUND(AB10,0), ROUND(AC10,0), ROUND(AD10,0), ROUND(AE10,0), ROUND(AF10,0), ROUND(AG10,0), ROUND(AH10,0), ROUND(AL10,0), ROUND(AJ10,0), ROUND(AK10,0), ROUND(AI10,0))</f>
        <v>0</v>
      </c>
      <c r="AN10" s="49">
        <f t="shared" si="64"/>
        <v>0</v>
      </c>
      <c r="AO10" s="26"/>
      <c r="AP10" s="26"/>
      <c r="AQ10" s="168"/>
      <c r="AR10" s="171" t="b">
        <f t="shared" ref="AR10:AV10" si="159">AND(D$26&gt;0,ISNUMBER(SEARCH("SE:",D$4)))</f>
        <v>0</v>
      </c>
      <c r="AS10" s="171" t="b">
        <f t="shared" si="159"/>
        <v>0</v>
      </c>
      <c r="AT10" s="171" t="b">
        <f t="shared" si="159"/>
        <v>0</v>
      </c>
      <c r="AU10" s="171" t="b">
        <f t="shared" si="159"/>
        <v>0</v>
      </c>
      <c r="AV10" s="171" t="b">
        <f t="shared" si="159"/>
        <v>0</v>
      </c>
      <c r="AW10" s="171" t="b">
        <f t="shared" ref="AW10" si="160">AND(I$26&gt;0,ISNUMBER(SEARCH("SE:",I$4)))</f>
        <v>0</v>
      </c>
      <c r="AX10" s="171" t="b">
        <f t="shared" ref="AX10" si="161">AND(J$26&gt;0,ISNUMBER(SEARCH("SE:",J$4)))</f>
        <v>0</v>
      </c>
      <c r="AY10" s="171" t="b">
        <f t="shared" ref="AY10" si="162">AND(K$26&gt;0,ISNUMBER(SEARCH("SE:",K$4)))</f>
        <v>0</v>
      </c>
      <c r="AZ10" s="171" t="b">
        <f t="shared" ref="AZ10" si="163">AND(L$26&gt;0,ISNUMBER(SEARCH("SE:",L$4)))</f>
        <v>0</v>
      </c>
      <c r="BA10" s="171" t="b">
        <f t="shared" ref="BA10" si="164">AND(M$26&gt;0,ISNUMBER(SEARCH("SE:",M$4)))</f>
        <v>0</v>
      </c>
      <c r="BB10" s="171" t="b">
        <f t="shared" ref="BB10" si="165">AND(N$26&gt;0,ISNUMBER(SEARCH("SE:",N$4)))</f>
        <v>0</v>
      </c>
      <c r="BC10" s="171" t="b">
        <f t="shared" ref="BC10" si="166">AND(O$26&gt;0,ISNUMBER(SEARCH("SE:",O$4)))</f>
        <v>0</v>
      </c>
      <c r="BD10" s="171" t="b">
        <f t="shared" ref="BD10" si="167">AND(P$26&gt;0,ISNUMBER(SEARCH("SE:",P$4)))</f>
        <v>0</v>
      </c>
      <c r="BE10" s="171" t="b">
        <f t="shared" ref="BE10" si="168">AND(Q$26&gt;0,ISNUMBER(SEARCH("SE:",Q$4)))</f>
        <v>0</v>
      </c>
      <c r="BF10" s="171" t="b">
        <f t="shared" ref="BF10" si="169">AND(R$26&gt;0,ISNUMBER(SEARCH("SE:",R$4)))</f>
        <v>0</v>
      </c>
      <c r="BG10" s="171" t="b">
        <f t="shared" ref="BG10" si="170">AND(S$26&gt;0,ISNUMBER(SEARCH("SE:",S$4)))</f>
        <v>0</v>
      </c>
      <c r="BH10" s="171" t="b">
        <f t="shared" ref="BH10" si="171">AND(T$26&gt;0,ISNUMBER(SEARCH("SE:",T$4)))</f>
        <v>0</v>
      </c>
      <c r="BI10" s="171" t="b">
        <f t="shared" ref="BI10" si="172">AND(U$26&gt;0,ISNUMBER(SEARCH("SE:",U$4)))</f>
        <v>0</v>
      </c>
      <c r="BJ10" s="171" t="b">
        <f t="shared" ref="BJ10" si="173">AND(V$26&gt;0,ISNUMBER(SEARCH("SE:",V$4)))</f>
        <v>0</v>
      </c>
      <c r="BK10" s="171" t="b">
        <f t="shared" ref="BK10" si="174">AND(W$26&gt;0,ISNUMBER(SEARCH("SE:",W$4)))</f>
        <v>0</v>
      </c>
      <c r="BL10" s="171" t="b">
        <f t="shared" ref="BL10" si="175">AND(X$26&gt;0,ISNUMBER(SEARCH("SE:",X$4)))</f>
        <v>0</v>
      </c>
      <c r="BM10" s="171" t="b">
        <f t="shared" ref="BM10" si="176">AND(Y$26&gt;0,ISNUMBER(SEARCH("SE:",Y$4)))</f>
        <v>0</v>
      </c>
      <c r="BN10" s="171" t="b">
        <f t="shared" ref="BN10" si="177">AND(Z$26&gt;0,ISNUMBER(SEARCH("SE:",Z$4)))</f>
        <v>0</v>
      </c>
      <c r="BO10" s="171" t="b">
        <f t="shared" ref="BO10" si="178">AND(AA$26&gt;0,ISNUMBER(SEARCH("SE:",AA$4)))</f>
        <v>0</v>
      </c>
      <c r="BP10" s="171" t="b">
        <f t="shared" ref="BP10" si="179">AND(AB$26&gt;0,ISNUMBER(SEARCH("SE:",AB$4)))</f>
        <v>0</v>
      </c>
      <c r="BQ10" s="171" t="b">
        <f t="shared" ref="BQ10" si="180">AND(AC$26&gt;0,ISNUMBER(SEARCH("SE:",AC$4)))</f>
        <v>0</v>
      </c>
      <c r="BR10" s="171" t="b">
        <f t="shared" ref="BR10" si="181">AND(AD$26&gt;0,ISNUMBER(SEARCH("SE:",AD$4)))</f>
        <v>0</v>
      </c>
      <c r="BS10" s="171" t="b">
        <f t="shared" ref="BS10" si="182">AND(AE$26&gt;0,ISNUMBER(SEARCH("SE:",AE$4)))</f>
        <v>0</v>
      </c>
      <c r="BT10" s="171" t="b">
        <f t="shared" ref="BT10" si="183">AND(AF$26&gt;0,ISNUMBER(SEARCH("SE:",AF$4)))</f>
        <v>0</v>
      </c>
      <c r="BU10" s="171" t="b">
        <f t="shared" ref="BU10" si="184">AND(AG$26&gt;0,ISNUMBER(SEARCH("SE:",AG$4)))</f>
        <v>0</v>
      </c>
      <c r="BV10" s="171" t="b">
        <f t="shared" ref="BV10" si="185">AND(AH$26&gt;0,ISNUMBER(SEARCH("SE:",AH$4)))</f>
        <v>0</v>
      </c>
      <c r="BW10" s="171" t="b">
        <f t="shared" ref="BW10" si="186">AND(AI$26&gt;0,ISNUMBER(SEARCH("SE:",AI$4)))</f>
        <v>0</v>
      </c>
      <c r="BX10" s="171" t="b">
        <f t="shared" ref="BX10" si="187">AND(AJ$26&gt;0,ISNUMBER(SEARCH("SE:",AJ$4)))</f>
        <v>0</v>
      </c>
      <c r="BY10" s="171" t="b">
        <f t="shared" ref="BY10" si="188">AND(AK$26&gt;0,ISNUMBER(SEARCH("SE:",AK$4)))</f>
        <v>0</v>
      </c>
      <c r="BZ10" s="171" t="b">
        <f t="shared" ref="BZ10" si="189">AND(AL$26&gt;0,ISNUMBER(SEARCH("SE:",AL$4)))</f>
        <v>0</v>
      </c>
      <c r="CA10"/>
      <c r="CB10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139"/>
      <c r="DB10" s="5"/>
      <c r="DC10" s="142"/>
      <c r="DD10" s="140"/>
      <c r="DE10" s="137"/>
    </row>
    <row r="11" spans="1:109" s="4" customFormat="1" ht="12.75" customHeight="1" x14ac:dyDescent="0.2">
      <c r="A11" s="43" t="s">
        <v>379</v>
      </c>
      <c r="B11" s="51"/>
      <c r="C11" s="52"/>
      <c r="D11" s="5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8">
        <f t="shared" si="158"/>
        <v>0</v>
      </c>
      <c r="AN11" s="49">
        <f t="shared" si="64"/>
        <v>0</v>
      </c>
      <c r="AO11" s="26"/>
      <c r="AP11" s="26"/>
      <c r="AQ11" s="168"/>
      <c r="AR11" s="171" t="s">
        <v>549</v>
      </c>
      <c r="AS11" s="172" t="b">
        <f>AND(E$7&gt;0,ISNUMBER(SEARCH("PM: IM Program Management-NSD",E$4)))</f>
        <v>0</v>
      </c>
      <c r="AT11" s="172" t="b">
        <f t="shared" ref="AT11:AV11" si="190">AND(F$7&gt;0,ISNUMBER(SEARCH("PM: IM Program Management-NSD",F$4)))</f>
        <v>0</v>
      </c>
      <c r="AU11" s="172" t="b">
        <f t="shared" si="190"/>
        <v>0</v>
      </c>
      <c r="AV11" s="172" t="b">
        <f t="shared" si="190"/>
        <v>0</v>
      </c>
      <c r="AW11" s="172" t="b">
        <f t="shared" ref="AW11" si="191">AND(I$7&gt;0,ISNUMBER(SEARCH("PM: IM Program Management-NSD",I$4)))</f>
        <v>0</v>
      </c>
      <c r="AX11" s="172" t="b">
        <f t="shared" ref="AX11" si="192">AND(J$7&gt;0,ISNUMBER(SEARCH("PM: IM Program Management-NSD",J$4)))</f>
        <v>0</v>
      </c>
      <c r="AY11" s="172" t="b">
        <f t="shared" ref="AY11" si="193">AND(K$7&gt;0,ISNUMBER(SEARCH("PM: IM Program Management-NSD",K$4)))</f>
        <v>0</v>
      </c>
      <c r="AZ11" s="172" t="b">
        <f t="shared" ref="AZ11" si="194">AND(L$7&gt;0,ISNUMBER(SEARCH("PM: IM Program Management-NSD",L$4)))</f>
        <v>0</v>
      </c>
      <c r="BA11" s="172" t="b">
        <f t="shared" ref="BA11" si="195">AND(M$7&gt;0,ISNUMBER(SEARCH("PM: IM Program Management-NSD",M$4)))</f>
        <v>0</v>
      </c>
      <c r="BB11" s="172" t="b">
        <f t="shared" ref="BB11" si="196">AND(N$7&gt;0,ISNUMBER(SEARCH("PM: IM Program Management-NSD",N$4)))</f>
        <v>0</v>
      </c>
      <c r="BC11" s="172" t="b">
        <f t="shared" ref="BC11" si="197">AND(O$7&gt;0,ISNUMBER(SEARCH("PM: IM Program Management-NSD",O$4)))</f>
        <v>0</v>
      </c>
      <c r="BD11" s="172" t="b">
        <f t="shared" ref="BD11" si="198">AND(P$7&gt;0,ISNUMBER(SEARCH("PM: IM Program Management-NSD",P$4)))</f>
        <v>0</v>
      </c>
      <c r="BE11" s="172" t="b">
        <f t="shared" ref="BE11" si="199">AND(Q$7&gt;0,ISNUMBER(SEARCH("PM: IM Program Management-NSD",Q$4)))</f>
        <v>0</v>
      </c>
      <c r="BF11" s="172" t="b">
        <f t="shared" ref="BF11" si="200">AND(R$7&gt;0,ISNUMBER(SEARCH("PM: IM Program Management-NSD",R$4)))</f>
        <v>0</v>
      </c>
      <c r="BG11" s="172" t="b">
        <f t="shared" ref="BG11" si="201">AND(S$7&gt;0,ISNUMBER(SEARCH("PM: IM Program Management-NSD",S$4)))</f>
        <v>0</v>
      </c>
      <c r="BH11" s="172" t="b">
        <f t="shared" ref="BH11" si="202">AND(T$7&gt;0,ISNUMBER(SEARCH("PM: IM Program Management-NSD",T$4)))</f>
        <v>0</v>
      </c>
      <c r="BI11" s="172" t="b">
        <f t="shared" ref="BI11" si="203">AND(U$7&gt;0,ISNUMBER(SEARCH("PM: IM Program Management-NSD",U$4)))</f>
        <v>0</v>
      </c>
      <c r="BJ11" s="172" t="b">
        <f t="shared" ref="BJ11" si="204">AND(V$7&gt;0,ISNUMBER(SEARCH("PM: IM Program Management-NSD",V$4)))</f>
        <v>0</v>
      </c>
      <c r="BK11" s="172" t="b">
        <f t="shared" ref="BK11" si="205">AND(W$7&gt;0,ISNUMBER(SEARCH("PM: IM Program Management-NSD",W$4)))</f>
        <v>0</v>
      </c>
      <c r="BL11" s="172" t="b">
        <f t="shared" ref="BL11" si="206">AND(X$7&gt;0,ISNUMBER(SEARCH("PM: IM Program Management-NSD",X$4)))</f>
        <v>0</v>
      </c>
      <c r="BM11" s="172" t="b">
        <f t="shared" ref="BM11" si="207">AND(Y$7&gt;0,ISNUMBER(SEARCH("PM: IM Program Management-NSD",Y$4)))</f>
        <v>0</v>
      </c>
      <c r="BN11" s="172" t="b">
        <f t="shared" ref="BN11" si="208">AND(Z$7&gt;0,ISNUMBER(SEARCH("PM: IM Program Management-NSD",Z$4)))</f>
        <v>0</v>
      </c>
      <c r="BO11" s="172" t="b">
        <f t="shared" ref="BO11" si="209">AND(AA$7&gt;0,ISNUMBER(SEARCH("PM: IM Program Management-NSD",AA$4)))</f>
        <v>0</v>
      </c>
      <c r="BP11" s="172" t="b">
        <f t="shared" ref="BP11" si="210">AND(AB$7&gt;0,ISNUMBER(SEARCH("PM: IM Program Management-NSD",AB$4)))</f>
        <v>0</v>
      </c>
      <c r="BQ11" s="172" t="b">
        <f t="shared" ref="BQ11" si="211">AND(AC$7&gt;0,ISNUMBER(SEARCH("PM: IM Program Management-NSD",AC$4)))</f>
        <v>0</v>
      </c>
      <c r="BR11" s="172" t="b">
        <f t="shared" ref="BR11" si="212">AND(AD$7&gt;0,ISNUMBER(SEARCH("PM: IM Program Management-NSD",AD$4)))</f>
        <v>0</v>
      </c>
      <c r="BS11" s="172" t="b">
        <f t="shared" ref="BS11" si="213">AND(AE$7&gt;0,ISNUMBER(SEARCH("PM: IM Program Management-NSD",AE$4)))</f>
        <v>0</v>
      </c>
      <c r="BT11" s="172" t="b">
        <f t="shared" ref="BT11" si="214">AND(AF$7&gt;0,ISNUMBER(SEARCH("PM: IM Program Management-NSD",AF$4)))</f>
        <v>0</v>
      </c>
      <c r="BU11" s="172" t="b">
        <f t="shared" ref="BU11" si="215">AND(AG$7&gt;0,ISNUMBER(SEARCH("PM: IM Program Management-NSD",AG$4)))</f>
        <v>0</v>
      </c>
      <c r="BV11" s="172" t="b">
        <f t="shared" ref="BV11" si="216">AND(AH$7&gt;0,ISNUMBER(SEARCH("PM: IM Program Management-NSD",AH$4)))</f>
        <v>0</v>
      </c>
      <c r="BW11" s="172" t="b">
        <f t="shared" ref="BW11" si="217">AND(AI$7&gt;0,ISNUMBER(SEARCH("PM: IM Program Management-NSD",AI$4)))</f>
        <v>0</v>
      </c>
      <c r="BX11" s="172" t="b">
        <f t="shared" ref="BX11" si="218">AND(AJ$7&gt;0,ISNUMBER(SEARCH("PM: IM Program Management-NSD",AJ$4)))</f>
        <v>0</v>
      </c>
      <c r="BY11" s="172" t="b">
        <f t="shared" ref="BY11" si="219">AND(AK$7&gt;0,ISNUMBER(SEARCH("PM: IM Program Management-NSD",AK$4)))</f>
        <v>0</v>
      </c>
      <c r="BZ11" s="172" t="b">
        <f t="shared" ref="BZ11" si="220">AND(AL$7&gt;0,ISNUMBER(SEARCH("PM: IM Program Management-NSD",AL$4)))</f>
        <v>0</v>
      </c>
      <c r="CA11"/>
      <c r="CB11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139"/>
      <c r="DB11" s="5"/>
      <c r="DC11" s="142"/>
      <c r="DD11" s="140"/>
      <c r="DE11" s="137"/>
    </row>
    <row r="12" spans="1:109" s="4" customFormat="1" ht="12.75" customHeight="1" x14ac:dyDescent="0.2">
      <c r="A12" s="43" t="s">
        <v>380</v>
      </c>
      <c r="B12" s="44"/>
      <c r="C12" s="45"/>
      <c r="D12" s="50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>
        <f t="shared" si="158"/>
        <v>0</v>
      </c>
      <c r="AN12" s="49">
        <f t="shared" si="64"/>
        <v>0</v>
      </c>
      <c r="AO12" s="26"/>
      <c r="AP12" s="26"/>
      <c r="AQ12" s="168"/>
      <c r="AR12" s="171" t="s">
        <v>549</v>
      </c>
      <c r="AS12" s="172" t="b">
        <f>AND(E$8&gt;0,ISNUMBER(SEARCH("PM: IM Program Management-NSD",E$4)))</f>
        <v>0</v>
      </c>
      <c r="AT12" s="172" t="b">
        <f t="shared" ref="AT12:AV12" si="221">AND(F$8&gt;0,ISNUMBER(SEARCH("PM: IM Program Management-NSD",F$4)))</f>
        <v>0</v>
      </c>
      <c r="AU12" s="172" t="b">
        <f t="shared" si="221"/>
        <v>0</v>
      </c>
      <c r="AV12" s="172" t="b">
        <f t="shared" si="221"/>
        <v>0</v>
      </c>
      <c r="AW12" s="172" t="b">
        <f t="shared" ref="AW12" si="222">AND(I$8&gt;0,ISNUMBER(SEARCH("PM: IM Program Management-NSD",I$4)))</f>
        <v>0</v>
      </c>
      <c r="AX12" s="172" t="b">
        <f t="shared" ref="AX12" si="223">AND(J$8&gt;0,ISNUMBER(SEARCH("PM: IM Program Management-NSD",J$4)))</f>
        <v>0</v>
      </c>
      <c r="AY12" s="172" t="b">
        <f t="shared" ref="AY12" si="224">AND(K$8&gt;0,ISNUMBER(SEARCH("PM: IM Program Management-NSD",K$4)))</f>
        <v>0</v>
      </c>
      <c r="AZ12" s="172" t="b">
        <f t="shared" ref="AZ12" si="225">AND(L$8&gt;0,ISNUMBER(SEARCH("PM: IM Program Management-NSD",L$4)))</f>
        <v>0</v>
      </c>
      <c r="BA12" s="172" t="b">
        <f t="shared" ref="BA12" si="226">AND(M$8&gt;0,ISNUMBER(SEARCH("PM: IM Program Management-NSD",M$4)))</f>
        <v>0</v>
      </c>
      <c r="BB12" s="172" t="b">
        <f t="shared" ref="BB12" si="227">AND(N$8&gt;0,ISNUMBER(SEARCH("PM: IM Program Management-NSD",N$4)))</f>
        <v>0</v>
      </c>
      <c r="BC12" s="172" t="b">
        <f t="shared" ref="BC12" si="228">AND(O$8&gt;0,ISNUMBER(SEARCH("PM: IM Program Management-NSD",O$4)))</f>
        <v>0</v>
      </c>
      <c r="BD12" s="172" t="b">
        <f t="shared" ref="BD12" si="229">AND(P$8&gt;0,ISNUMBER(SEARCH("PM: IM Program Management-NSD",P$4)))</f>
        <v>0</v>
      </c>
      <c r="BE12" s="172" t="b">
        <f t="shared" ref="BE12" si="230">AND(Q$8&gt;0,ISNUMBER(SEARCH("PM: IM Program Management-NSD",Q$4)))</f>
        <v>0</v>
      </c>
      <c r="BF12" s="172" t="b">
        <f t="shared" ref="BF12" si="231">AND(R$8&gt;0,ISNUMBER(SEARCH("PM: IM Program Management-NSD",R$4)))</f>
        <v>0</v>
      </c>
      <c r="BG12" s="172" t="b">
        <f t="shared" ref="BG12" si="232">AND(S$8&gt;0,ISNUMBER(SEARCH("PM: IM Program Management-NSD",S$4)))</f>
        <v>0</v>
      </c>
      <c r="BH12" s="172" t="b">
        <f t="shared" ref="BH12" si="233">AND(T$8&gt;0,ISNUMBER(SEARCH("PM: IM Program Management-NSD",T$4)))</f>
        <v>0</v>
      </c>
      <c r="BI12" s="172" t="b">
        <f t="shared" ref="BI12" si="234">AND(U$8&gt;0,ISNUMBER(SEARCH("PM: IM Program Management-NSD",U$4)))</f>
        <v>0</v>
      </c>
      <c r="BJ12" s="172" t="b">
        <f t="shared" ref="BJ12" si="235">AND(V$8&gt;0,ISNUMBER(SEARCH("PM: IM Program Management-NSD",V$4)))</f>
        <v>0</v>
      </c>
      <c r="BK12" s="172" t="b">
        <f t="shared" ref="BK12" si="236">AND(W$8&gt;0,ISNUMBER(SEARCH("PM: IM Program Management-NSD",W$4)))</f>
        <v>0</v>
      </c>
      <c r="BL12" s="172" t="b">
        <f t="shared" ref="BL12" si="237">AND(X$8&gt;0,ISNUMBER(SEARCH("PM: IM Program Management-NSD",X$4)))</f>
        <v>0</v>
      </c>
      <c r="BM12" s="172" t="b">
        <f t="shared" ref="BM12" si="238">AND(Y$8&gt;0,ISNUMBER(SEARCH("PM: IM Program Management-NSD",Y$4)))</f>
        <v>0</v>
      </c>
      <c r="BN12" s="172" t="b">
        <f t="shared" ref="BN12" si="239">AND(Z$8&gt;0,ISNUMBER(SEARCH("PM: IM Program Management-NSD",Z$4)))</f>
        <v>0</v>
      </c>
      <c r="BO12" s="172" t="b">
        <f t="shared" ref="BO12" si="240">AND(AA$8&gt;0,ISNUMBER(SEARCH("PM: IM Program Management-NSD",AA$4)))</f>
        <v>0</v>
      </c>
      <c r="BP12" s="172" t="b">
        <f t="shared" ref="BP12" si="241">AND(AB$8&gt;0,ISNUMBER(SEARCH("PM: IM Program Management-NSD",AB$4)))</f>
        <v>0</v>
      </c>
      <c r="BQ12" s="172" t="b">
        <f t="shared" ref="BQ12" si="242">AND(AC$8&gt;0,ISNUMBER(SEARCH("PM: IM Program Management-NSD",AC$4)))</f>
        <v>0</v>
      </c>
      <c r="BR12" s="172" t="b">
        <f t="shared" ref="BR12" si="243">AND(AD$8&gt;0,ISNUMBER(SEARCH("PM: IM Program Management-NSD",AD$4)))</f>
        <v>0</v>
      </c>
      <c r="BS12" s="172" t="b">
        <f t="shared" ref="BS12" si="244">AND(AE$8&gt;0,ISNUMBER(SEARCH("PM: IM Program Management-NSD",AE$4)))</f>
        <v>0</v>
      </c>
      <c r="BT12" s="172" t="b">
        <f t="shared" ref="BT12" si="245">AND(AF$8&gt;0,ISNUMBER(SEARCH("PM: IM Program Management-NSD",AF$4)))</f>
        <v>0</v>
      </c>
      <c r="BU12" s="172" t="b">
        <f t="shared" ref="BU12" si="246">AND(AG$8&gt;0,ISNUMBER(SEARCH("PM: IM Program Management-NSD",AG$4)))</f>
        <v>0</v>
      </c>
      <c r="BV12" s="172" t="b">
        <f t="shared" ref="BV12" si="247">AND(AH$8&gt;0,ISNUMBER(SEARCH("PM: IM Program Management-NSD",AH$4)))</f>
        <v>0</v>
      </c>
      <c r="BW12" s="172" t="b">
        <f t="shared" ref="BW12" si="248">AND(AI$8&gt;0,ISNUMBER(SEARCH("PM: IM Program Management-NSD",AI$4)))</f>
        <v>0</v>
      </c>
      <c r="BX12" s="172" t="b">
        <f t="shared" ref="BX12" si="249">AND(AJ$8&gt;0,ISNUMBER(SEARCH("PM: IM Program Management-NSD",AJ$4)))</f>
        <v>0</v>
      </c>
      <c r="BY12" s="172" t="b">
        <f t="shared" ref="BY12" si="250">AND(AK$8&gt;0,ISNUMBER(SEARCH("PM: IM Program Management-NSD",AK$4)))</f>
        <v>0</v>
      </c>
      <c r="BZ12" s="172" t="b">
        <f t="shared" ref="BZ12" si="251">AND(AL$8&gt;0,ISNUMBER(SEARCH("PM: IM Program Management-NSD",AL$4)))</f>
        <v>0</v>
      </c>
      <c r="CA12"/>
      <c r="CB12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139"/>
      <c r="DB12" s="5"/>
      <c r="DC12" s="139"/>
      <c r="DD12"/>
      <c r="DE12" s="137"/>
    </row>
    <row r="13" spans="1:109" s="4" customFormat="1" ht="12.75" customHeight="1" x14ac:dyDescent="0.2">
      <c r="A13" s="43" t="s">
        <v>381</v>
      </c>
      <c r="B13" s="44"/>
      <c r="C13" s="45"/>
      <c r="D13" s="50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>
        <f t="shared" si="158"/>
        <v>0</v>
      </c>
      <c r="AN13" s="49">
        <f t="shared" si="64"/>
        <v>0</v>
      </c>
      <c r="AO13" s="26"/>
      <c r="AP13" s="26"/>
      <c r="AQ13" s="168"/>
      <c r="AR13" s="171" t="s">
        <v>549</v>
      </c>
      <c r="AS13" s="172" t="b">
        <f>AND(E$18&gt;0,ISNUMBER(SEARCH("PM: IM Program Management-NSD",E$4)))</f>
        <v>0</v>
      </c>
      <c r="AT13" s="172" t="b">
        <f t="shared" ref="AT13:AV13" si="252">AND(F$18&gt;0,ISNUMBER(SEARCH("PM: IM Program Management-NSD",F$4)))</f>
        <v>0</v>
      </c>
      <c r="AU13" s="172" t="b">
        <f t="shared" si="252"/>
        <v>0</v>
      </c>
      <c r="AV13" s="172" t="b">
        <f t="shared" si="252"/>
        <v>0</v>
      </c>
      <c r="AW13" s="172" t="b">
        <f t="shared" ref="AW13" si="253">AND(I$18&gt;0,ISNUMBER(SEARCH("PM: IM Program Management-NSD",I$4)))</f>
        <v>0</v>
      </c>
      <c r="AX13" s="172" t="b">
        <f t="shared" ref="AX13" si="254">AND(J$18&gt;0,ISNUMBER(SEARCH("PM: IM Program Management-NSD",J$4)))</f>
        <v>0</v>
      </c>
      <c r="AY13" s="172" t="b">
        <f t="shared" ref="AY13" si="255">AND(K$18&gt;0,ISNUMBER(SEARCH("PM: IM Program Management-NSD",K$4)))</f>
        <v>0</v>
      </c>
      <c r="AZ13" s="172" t="b">
        <f t="shared" ref="AZ13" si="256">AND(L$18&gt;0,ISNUMBER(SEARCH("PM: IM Program Management-NSD",L$4)))</f>
        <v>0</v>
      </c>
      <c r="BA13" s="172" t="b">
        <f t="shared" ref="BA13" si="257">AND(M$18&gt;0,ISNUMBER(SEARCH("PM: IM Program Management-NSD",M$4)))</f>
        <v>0</v>
      </c>
      <c r="BB13" s="172" t="b">
        <f t="shared" ref="BB13" si="258">AND(N$18&gt;0,ISNUMBER(SEARCH("PM: IM Program Management-NSD",N$4)))</f>
        <v>0</v>
      </c>
      <c r="BC13" s="172" t="b">
        <f t="shared" ref="BC13" si="259">AND(O$18&gt;0,ISNUMBER(SEARCH("PM: IM Program Management-NSD",O$4)))</f>
        <v>0</v>
      </c>
      <c r="BD13" s="172" t="b">
        <f t="shared" ref="BD13" si="260">AND(P$18&gt;0,ISNUMBER(SEARCH("PM: IM Program Management-NSD",P$4)))</f>
        <v>0</v>
      </c>
      <c r="BE13" s="172" t="b">
        <f t="shared" ref="BE13" si="261">AND(Q$18&gt;0,ISNUMBER(SEARCH("PM: IM Program Management-NSD",Q$4)))</f>
        <v>0</v>
      </c>
      <c r="BF13" s="172" t="b">
        <f t="shared" ref="BF13" si="262">AND(R$18&gt;0,ISNUMBER(SEARCH("PM: IM Program Management-NSD",R$4)))</f>
        <v>0</v>
      </c>
      <c r="BG13" s="172" t="b">
        <f t="shared" ref="BG13" si="263">AND(S$18&gt;0,ISNUMBER(SEARCH("PM: IM Program Management-NSD",S$4)))</f>
        <v>0</v>
      </c>
      <c r="BH13" s="172" t="b">
        <f t="shared" ref="BH13" si="264">AND(T$18&gt;0,ISNUMBER(SEARCH("PM: IM Program Management-NSD",T$4)))</f>
        <v>0</v>
      </c>
      <c r="BI13" s="172" t="b">
        <f t="shared" ref="BI13" si="265">AND(U$18&gt;0,ISNUMBER(SEARCH("PM: IM Program Management-NSD",U$4)))</f>
        <v>0</v>
      </c>
      <c r="BJ13" s="172" t="b">
        <f t="shared" ref="BJ13" si="266">AND(V$18&gt;0,ISNUMBER(SEARCH("PM: IM Program Management-NSD",V$4)))</f>
        <v>0</v>
      </c>
      <c r="BK13" s="172" t="b">
        <f t="shared" ref="BK13" si="267">AND(W$18&gt;0,ISNUMBER(SEARCH("PM: IM Program Management-NSD",W$4)))</f>
        <v>0</v>
      </c>
      <c r="BL13" s="172" t="b">
        <f t="shared" ref="BL13" si="268">AND(X$18&gt;0,ISNUMBER(SEARCH("PM: IM Program Management-NSD",X$4)))</f>
        <v>0</v>
      </c>
      <c r="BM13" s="172" t="b">
        <f t="shared" ref="BM13" si="269">AND(Y$18&gt;0,ISNUMBER(SEARCH("PM: IM Program Management-NSD",Y$4)))</f>
        <v>0</v>
      </c>
      <c r="BN13" s="172" t="b">
        <f t="shared" ref="BN13" si="270">AND(Z$18&gt;0,ISNUMBER(SEARCH("PM: IM Program Management-NSD",Z$4)))</f>
        <v>0</v>
      </c>
      <c r="BO13" s="172" t="b">
        <f t="shared" ref="BO13" si="271">AND(AA$18&gt;0,ISNUMBER(SEARCH("PM: IM Program Management-NSD",AA$4)))</f>
        <v>0</v>
      </c>
      <c r="BP13" s="172" t="b">
        <f t="shared" ref="BP13" si="272">AND(AB$18&gt;0,ISNUMBER(SEARCH("PM: IM Program Management-NSD",AB$4)))</f>
        <v>0</v>
      </c>
      <c r="BQ13" s="172" t="b">
        <f t="shared" ref="BQ13" si="273">AND(AC$18&gt;0,ISNUMBER(SEARCH("PM: IM Program Management-NSD",AC$4)))</f>
        <v>0</v>
      </c>
      <c r="BR13" s="172" t="b">
        <f t="shared" ref="BR13" si="274">AND(AD$18&gt;0,ISNUMBER(SEARCH("PM: IM Program Management-NSD",AD$4)))</f>
        <v>0</v>
      </c>
      <c r="BS13" s="172" t="b">
        <f t="shared" ref="BS13" si="275">AND(AE$18&gt;0,ISNUMBER(SEARCH("PM: IM Program Management-NSD",AE$4)))</f>
        <v>0</v>
      </c>
      <c r="BT13" s="172" t="b">
        <f t="shared" ref="BT13" si="276">AND(AF$18&gt;0,ISNUMBER(SEARCH("PM: IM Program Management-NSD",AF$4)))</f>
        <v>0</v>
      </c>
      <c r="BU13" s="172" t="b">
        <f t="shared" ref="BU13" si="277">AND(AG$18&gt;0,ISNUMBER(SEARCH("PM: IM Program Management-NSD",AG$4)))</f>
        <v>0</v>
      </c>
      <c r="BV13" s="172" t="b">
        <f t="shared" ref="BV13" si="278">AND(AH$18&gt;0,ISNUMBER(SEARCH("PM: IM Program Management-NSD",AH$4)))</f>
        <v>0</v>
      </c>
      <c r="BW13" s="172" t="b">
        <f t="shared" ref="BW13" si="279">AND(AI$18&gt;0,ISNUMBER(SEARCH("PM: IM Program Management-NSD",AI$4)))</f>
        <v>0</v>
      </c>
      <c r="BX13" s="172" t="b">
        <f t="shared" ref="BX13" si="280">AND(AJ$18&gt;0,ISNUMBER(SEARCH("PM: IM Program Management-NSD",AJ$4)))</f>
        <v>0</v>
      </c>
      <c r="BY13" s="172" t="b">
        <f t="shared" ref="BY13" si="281">AND(AK$18&gt;0,ISNUMBER(SEARCH("PM: IM Program Management-NSD",AK$4)))</f>
        <v>0</v>
      </c>
      <c r="BZ13" s="172" t="b">
        <f t="shared" ref="BZ13" si="282">AND(AL$18&gt;0,ISNUMBER(SEARCH("PM: IM Program Management-NSD",AL$4)))</f>
        <v>0</v>
      </c>
      <c r="CA13"/>
      <c r="CB13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139"/>
      <c r="DB13" s="5"/>
      <c r="DC13" s="139"/>
      <c r="DD13"/>
      <c r="DE13" s="137"/>
    </row>
    <row r="14" spans="1:109" s="4" customFormat="1" ht="12.75" customHeight="1" x14ac:dyDescent="0.2">
      <c r="A14" s="43" t="s">
        <v>388</v>
      </c>
      <c r="B14" s="44"/>
      <c r="C14" s="45"/>
      <c r="D14" s="50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>
        <f t="shared" si="158"/>
        <v>0</v>
      </c>
      <c r="AN14" s="49">
        <f t="shared" si="64"/>
        <v>0</v>
      </c>
      <c r="AO14" s="26"/>
      <c r="AP14" s="26"/>
      <c r="AQ14" s="168"/>
      <c r="AR14" s="171" t="s">
        <v>549</v>
      </c>
      <c r="AS14" s="172" t="b">
        <f>AND(E$19&gt;0,ISNUMBER(SEARCH("PM: IM Program Management-NSD",E$4)))</f>
        <v>0</v>
      </c>
      <c r="AT14" s="172" t="b">
        <f t="shared" ref="AT14:AV14" si="283">AND(F$19&gt;0,ISNUMBER(SEARCH("PM: IM Program Management-NSD",F$4)))</f>
        <v>0</v>
      </c>
      <c r="AU14" s="172" t="b">
        <f t="shared" si="283"/>
        <v>0</v>
      </c>
      <c r="AV14" s="172" t="b">
        <f t="shared" si="283"/>
        <v>0</v>
      </c>
      <c r="AW14" s="172" t="b">
        <f t="shared" ref="AW14" si="284">AND(I$19&gt;0,ISNUMBER(SEARCH("PM: IM Program Management-NSD",I$4)))</f>
        <v>0</v>
      </c>
      <c r="AX14" s="172" t="b">
        <f t="shared" ref="AX14" si="285">AND(J$19&gt;0,ISNUMBER(SEARCH("PM: IM Program Management-NSD",J$4)))</f>
        <v>0</v>
      </c>
      <c r="AY14" s="172" t="b">
        <f t="shared" ref="AY14" si="286">AND(K$19&gt;0,ISNUMBER(SEARCH("PM: IM Program Management-NSD",K$4)))</f>
        <v>0</v>
      </c>
      <c r="AZ14" s="172" t="b">
        <f t="shared" ref="AZ14" si="287">AND(L$19&gt;0,ISNUMBER(SEARCH("PM: IM Program Management-NSD",L$4)))</f>
        <v>0</v>
      </c>
      <c r="BA14" s="172" t="b">
        <f t="shared" ref="BA14" si="288">AND(M$19&gt;0,ISNUMBER(SEARCH("PM: IM Program Management-NSD",M$4)))</f>
        <v>0</v>
      </c>
      <c r="BB14" s="172" t="b">
        <f t="shared" ref="BB14" si="289">AND(N$19&gt;0,ISNUMBER(SEARCH("PM: IM Program Management-NSD",N$4)))</f>
        <v>0</v>
      </c>
      <c r="BC14" s="172" t="b">
        <f t="shared" ref="BC14" si="290">AND(O$19&gt;0,ISNUMBER(SEARCH("PM: IM Program Management-NSD",O$4)))</f>
        <v>0</v>
      </c>
      <c r="BD14" s="172" t="b">
        <f t="shared" ref="BD14" si="291">AND(P$19&gt;0,ISNUMBER(SEARCH("PM: IM Program Management-NSD",P$4)))</f>
        <v>0</v>
      </c>
      <c r="BE14" s="172" t="b">
        <f t="shared" ref="BE14" si="292">AND(Q$19&gt;0,ISNUMBER(SEARCH("PM: IM Program Management-NSD",Q$4)))</f>
        <v>0</v>
      </c>
      <c r="BF14" s="172" t="b">
        <f t="shared" ref="BF14" si="293">AND(R$19&gt;0,ISNUMBER(SEARCH("PM: IM Program Management-NSD",R$4)))</f>
        <v>0</v>
      </c>
      <c r="BG14" s="172" t="b">
        <f t="shared" ref="BG14" si="294">AND(S$19&gt;0,ISNUMBER(SEARCH("PM: IM Program Management-NSD",S$4)))</f>
        <v>0</v>
      </c>
      <c r="BH14" s="172" t="b">
        <f t="shared" ref="BH14" si="295">AND(T$19&gt;0,ISNUMBER(SEARCH("PM: IM Program Management-NSD",T$4)))</f>
        <v>0</v>
      </c>
      <c r="BI14" s="172" t="b">
        <f t="shared" ref="BI14" si="296">AND(U$19&gt;0,ISNUMBER(SEARCH("PM: IM Program Management-NSD",U$4)))</f>
        <v>0</v>
      </c>
      <c r="BJ14" s="172" t="b">
        <f t="shared" ref="BJ14" si="297">AND(V$19&gt;0,ISNUMBER(SEARCH("PM: IM Program Management-NSD",V$4)))</f>
        <v>0</v>
      </c>
      <c r="BK14" s="172" t="b">
        <f t="shared" ref="BK14" si="298">AND(W$19&gt;0,ISNUMBER(SEARCH("PM: IM Program Management-NSD",W$4)))</f>
        <v>0</v>
      </c>
      <c r="BL14" s="172" t="b">
        <f t="shared" ref="BL14" si="299">AND(X$19&gt;0,ISNUMBER(SEARCH("PM: IM Program Management-NSD",X$4)))</f>
        <v>0</v>
      </c>
      <c r="BM14" s="172" t="b">
        <f t="shared" ref="BM14" si="300">AND(Y$19&gt;0,ISNUMBER(SEARCH("PM: IM Program Management-NSD",Y$4)))</f>
        <v>0</v>
      </c>
      <c r="BN14" s="172" t="b">
        <f t="shared" ref="BN14" si="301">AND(Z$19&gt;0,ISNUMBER(SEARCH("PM: IM Program Management-NSD",Z$4)))</f>
        <v>0</v>
      </c>
      <c r="BO14" s="172" t="b">
        <f t="shared" ref="BO14" si="302">AND(AA$19&gt;0,ISNUMBER(SEARCH("PM: IM Program Management-NSD",AA$4)))</f>
        <v>0</v>
      </c>
      <c r="BP14" s="172" t="b">
        <f t="shared" ref="BP14" si="303">AND(AB$19&gt;0,ISNUMBER(SEARCH("PM: IM Program Management-NSD",AB$4)))</f>
        <v>0</v>
      </c>
      <c r="BQ14" s="172" t="b">
        <f t="shared" ref="BQ14" si="304">AND(AC$19&gt;0,ISNUMBER(SEARCH("PM: IM Program Management-NSD",AC$4)))</f>
        <v>0</v>
      </c>
      <c r="BR14" s="172" t="b">
        <f t="shared" ref="BR14" si="305">AND(AD$19&gt;0,ISNUMBER(SEARCH("PM: IM Program Management-NSD",AD$4)))</f>
        <v>0</v>
      </c>
      <c r="BS14" s="172" t="b">
        <f t="shared" ref="BS14" si="306">AND(AE$19&gt;0,ISNUMBER(SEARCH("PM: IM Program Management-NSD",AE$4)))</f>
        <v>0</v>
      </c>
      <c r="BT14" s="172" t="b">
        <f t="shared" ref="BT14" si="307">AND(AF$19&gt;0,ISNUMBER(SEARCH("PM: IM Program Management-NSD",AF$4)))</f>
        <v>0</v>
      </c>
      <c r="BU14" s="172" t="b">
        <f t="shared" ref="BU14" si="308">AND(AG$19&gt;0,ISNUMBER(SEARCH("PM: IM Program Management-NSD",AG$4)))</f>
        <v>0</v>
      </c>
      <c r="BV14" s="172" t="b">
        <f t="shared" ref="BV14" si="309">AND(AH$19&gt;0,ISNUMBER(SEARCH("PM: IM Program Management-NSD",AH$4)))</f>
        <v>0</v>
      </c>
      <c r="BW14" s="172" t="b">
        <f t="shared" ref="BW14" si="310">AND(AI$19&gt;0,ISNUMBER(SEARCH("PM: IM Program Management-NSD",AI$4)))</f>
        <v>0</v>
      </c>
      <c r="BX14" s="172" t="b">
        <f t="shared" ref="BX14" si="311">AND(AJ$19&gt;0,ISNUMBER(SEARCH("PM: IM Program Management-NSD",AJ$4)))</f>
        <v>0</v>
      </c>
      <c r="BY14" s="172" t="b">
        <f t="shared" ref="BY14" si="312">AND(AK$19&gt;0,ISNUMBER(SEARCH("PM: IM Program Management-NSD",AK$4)))</f>
        <v>0</v>
      </c>
      <c r="BZ14" s="172" t="b">
        <f t="shared" ref="BZ14" si="313">AND(AL$19&gt;0,ISNUMBER(SEARCH("PM: IM Program Management-NSD",AL$4)))</f>
        <v>0</v>
      </c>
      <c r="CA14"/>
      <c r="CB14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139"/>
      <c r="DB14" s="5"/>
      <c r="DC14" s="139"/>
      <c r="DD14"/>
      <c r="DE14" s="137"/>
    </row>
    <row r="15" spans="1:109" s="4" customFormat="1" ht="12.75" customHeight="1" x14ac:dyDescent="0.2">
      <c r="A15" s="43" t="s">
        <v>382</v>
      </c>
      <c r="B15" s="44"/>
      <c r="C15" s="45"/>
      <c r="D15" s="46" t="s">
        <v>321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8">
        <f t="shared" ref="AM15:AM16" si="314">SUM(ROUND(E15,0),ROUND(F15,0),ROUND(G15,0), ROUND(H15,0), ROUND(I15,0), ROUND(J15,0), ROUND(K15,0), ROUND(L15,0), ROUND(M15,0), ROUND(N15,0), ROUND(O15,0),ROUND(P15,0), ROUND(Q15,0), ROUND(R15,0), ROUND(S15,0), ROUND(T15,0), ROUND(U15,0), ROUND(V15,0), ROUND(W15,0), ROUND(X15,0), ROUND(Y15,0), ROUND(Z15,0), ROUND(AA15,0), ROUND(AB15,0), ROUND(AC15,0), ROUND(AD15,0), ROUND(AE15,0), ROUND(AF15,0), ROUND(AG15,0), ROUND(AH15,0), ROUND(AL15,0), ROUND(AJ15,0), ROUND(AK15,0), ROUND(AI15,0))</f>
        <v>0</v>
      </c>
      <c r="AN15" s="49">
        <f t="shared" si="64"/>
        <v>0</v>
      </c>
      <c r="AO15" s="26"/>
      <c r="AP15" s="26"/>
      <c r="AQ15" s="168"/>
      <c r="AR15" s="171" t="s">
        <v>549</v>
      </c>
      <c r="AS15" s="172" t="b">
        <f>AND(E$7&gt;0,ISNUMBER(SEARCH("PM: IM Closeout costs-NSD",E$4)))</f>
        <v>0</v>
      </c>
      <c r="AT15" s="172" t="b">
        <f t="shared" ref="AT15:AV15" si="315">AND(F$7&gt;0,ISNUMBER(SEARCH("PM: IM Closeout costs-NSD",F$4)))</f>
        <v>0</v>
      </c>
      <c r="AU15" s="172" t="b">
        <f t="shared" si="315"/>
        <v>0</v>
      </c>
      <c r="AV15" s="172" t="b">
        <f t="shared" si="315"/>
        <v>0</v>
      </c>
      <c r="AW15" s="172" t="b">
        <f t="shared" ref="AW15" si="316">AND(I$7&gt;0,ISNUMBER(SEARCH("PM: IM Closeout costs-NSD",I$4)))</f>
        <v>0</v>
      </c>
      <c r="AX15" s="172" t="b">
        <f t="shared" ref="AX15" si="317">AND(J$7&gt;0,ISNUMBER(SEARCH("PM: IM Closeout costs-NSD",J$4)))</f>
        <v>0</v>
      </c>
      <c r="AY15" s="172" t="b">
        <f t="shared" ref="AY15" si="318">AND(K$7&gt;0,ISNUMBER(SEARCH("PM: IM Closeout costs-NSD",K$4)))</f>
        <v>0</v>
      </c>
      <c r="AZ15" s="172" t="b">
        <f t="shared" ref="AZ15" si="319">AND(L$7&gt;0,ISNUMBER(SEARCH("PM: IM Closeout costs-NSD",L$4)))</f>
        <v>0</v>
      </c>
      <c r="BA15" s="172" t="b">
        <f t="shared" ref="BA15" si="320">AND(M$7&gt;0,ISNUMBER(SEARCH("PM: IM Closeout costs-NSD",M$4)))</f>
        <v>0</v>
      </c>
      <c r="BB15" s="172" t="b">
        <f t="shared" ref="BB15" si="321">AND(N$7&gt;0,ISNUMBER(SEARCH("PM: IM Closeout costs-NSD",N$4)))</f>
        <v>0</v>
      </c>
      <c r="BC15" s="172" t="b">
        <f t="shared" ref="BC15" si="322">AND(O$7&gt;0,ISNUMBER(SEARCH("PM: IM Closeout costs-NSD",O$4)))</f>
        <v>0</v>
      </c>
      <c r="BD15" s="172" t="b">
        <f t="shared" ref="BD15" si="323">AND(P$7&gt;0,ISNUMBER(SEARCH("PM: IM Closeout costs-NSD",P$4)))</f>
        <v>0</v>
      </c>
      <c r="BE15" s="172" t="b">
        <f t="shared" ref="BE15" si="324">AND(Q$7&gt;0,ISNUMBER(SEARCH("PM: IM Closeout costs-NSD",Q$4)))</f>
        <v>0</v>
      </c>
      <c r="BF15" s="172" t="b">
        <f t="shared" ref="BF15" si="325">AND(R$7&gt;0,ISNUMBER(SEARCH("PM: IM Closeout costs-NSD",R$4)))</f>
        <v>0</v>
      </c>
      <c r="BG15" s="172" t="b">
        <f t="shared" ref="BG15" si="326">AND(S$7&gt;0,ISNUMBER(SEARCH("PM: IM Closeout costs-NSD",S$4)))</f>
        <v>0</v>
      </c>
      <c r="BH15" s="172" t="b">
        <f t="shared" ref="BH15" si="327">AND(T$7&gt;0,ISNUMBER(SEARCH("PM: IM Closeout costs-NSD",T$4)))</f>
        <v>0</v>
      </c>
      <c r="BI15" s="172" t="b">
        <f t="shared" ref="BI15" si="328">AND(U$7&gt;0,ISNUMBER(SEARCH("PM: IM Closeout costs-NSD",U$4)))</f>
        <v>0</v>
      </c>
      <c r="BJ15" s="172" t="b">
        <f t="shared" ref="BJ15" si="329">AND(V$7&gt;0,ISNUMBER(SEARCH("PM: IM Closeout costs-NSD",V$4)))</f>
        <v>0</v>
      </c>
      <c r="BK15" s="172" t="b">
        <f t="shared" ref="BK15" si="330">AND(W$7&gt;0,ISNUMBER(SEARCH("PM: IM Closeout costs-NSD",W$4)))</f>
        <v>0</v>
      </c>
      <c r="BL15" s="172" t="b">
        <f t="shared" ref="BL15" si="331">AND(X$7&gt;0,ISNUMBER(SEARCH("PM: IM Closeout costs-NSD",X$4)))</f>
        <v>0</v>
      </c>
      <c r="BM15" s="172" t="b">
        <f t="shared" ref="BM15" si="332">AND(Y$7&gt;0,ISNUMBER(SEARCH("PM: IM Closeout costs-NSD",Y$4)))</f>
        <v>0</v>
      </c>
      <c r="BN15" s="172" t="b">
        <f t="shared" ref="BN15" si="333">AND(Z$7&gt;0,ISNUMBER(SEARCH("PM: IM Closeout costs-NSD",Z$4)))</f>
        <v>0</v>
      </c>
      <c r="BO15" s="172" t="b">
        <f t="shared" ref="BO15" si="334">AND(AA$7&gt;0,ISNUMBER(SEARCH("PM: IM Closeout costs-NSD",AA$4)))</f>
        <v>0</v>
      </c>
      <c r="BP15" s="172" t="b">
        <f t="shared" ref="BP15" si="335">AND(AB$7&gt;0,ISNUMBER(SEARCH("PM: IM Closeout costs-NSD",AB$4)))</f>
        <v>0</v>
      </c>
      <c r="BQ15" s="172" t="b">
        <f t="shared" ref="BQ15" si="336">AND(AC$7&gt;0,ISNUMBER(SEARCH("PM: IM Closeout costs-NSD",AC$4)))</f>
        <v>0</v>
      </c>
      <c r="BR15" s="172" t="b">
        <f t="shared" ref="BR15" si="337">AND(AD$7&gt;0,ISNUMBER(SEARCH("PM: IM Closeout costs-NSD",AD$4)))</f>
        <v>0</v>
      </c>
      <c r="BS15" s="172" t="b">
        <f t="shared" ref="BS15" si="338">AND(AE$7&gt;0,ISNUMBER(SEARCH("PM: IM Closeout costs-NSD",AE$4)))</f>
        <v>0</v>
      </c>
      <c r="BT15" s="172" t="b">
        <f t="shared" ref="BT15" si="339">AND(AF$7&gt;0,ISNUMBER(SEARCH("PM: IM Closeout costs-NSD",AF$4)))</f>
        <v>0</v>
      </c>
      <c r="BU15" s="172" t="b">
        <f t="shared" ref="BU15" si="340">AND(AG$7&gt;0,ISNUMBER(SEARCH("PM: IM Closeout costs-NSD",AG$4)))</f>
        <v>0</v>
      </c>
      <c r="BV15" s="172" t="b">
        <f t="shared" ref="BV15" si="341">AND(AH$7&gt;0,ISNUMBER(SEARCH("PM: IM Closeout costs-NSD",AH$4)))</f>
        <v>0</v>
      </c>
      <c r="BW15" s="172" t="b">
        <f t="shared" ref="BW15" si="342">AND(AI$7&gt;0,ISNUMBER(SEARCH("PM: IM Closeout costs-NSD",AI$4)))</f>
        <v>0</v>
      </c>
      <c r="BX15" s="172" t="b">
        <f t="shared" ref="BX15" si="343">AND(AJ$7&gt;0,ISNUMBER(SEARCH("PM: IM Closeout costs-NSD",AJ$4)))</f>
        <v>0</v>
      </c>
      <c r="BY15" s="172" t="b">
        <f t="shared" ref="BY15" si="344">AND(AK$7&gt;0,ISNUMBER(SEARCH("PM: IM Closeout costs-NSD",AK$4)))</f>
        <v>0</v>
      </c>
      <c r="BZ15" s="172" t="b">
        <f t="shared" ref="BZ15" si="345">AND(AL$7&gt;0,ISNUMBER(SEARCH("PM: IM Closeout costs-NSD",AL$4)))</f>
        <v>0</v>
      </c>
      <c r="CA15"/>
      <c r="CB15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139"/>
      <c r="DB15" s="5"/>
      <c r="DC15" s="139"/>
      <c r="DD15"/>
      <c r="DE15" s="137"/>
    </row>
    <row r="16" spans="1:109" s="4" customFormat="1" ht="12.75" customHeight="1" x14ac:dyDescent="0.2">
      <c r="A16" s="43" t="s">
        <v>383</v>
      </c>
      <c r="B16" s="44"/>
      <c r="C16" s="45"/>
      <c r="D16" s="46" t="s">
        <v>321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8">
        <f t="shared" si="314"/>
        <v>0</v>
      </c>
      <c r="AN16" s="49">
        <f t="shared" si="64"/>
        <v>0</v>
      </c>
      <c r="AO16" s="26"/>
      <c r="AP16" s="26"/>
      <c r="AQ16" s="168"/>
      <c r="AR16" s="171" t="s">
        <v>549</v>
      </c>
      <c r="AS16" s="172" t="b">
        <f>AND(E$8&gt;0,ISNUMBER(SEARCH("PM: IM Closeout costs-NSD",E$4)))</f>
        <v>0</v>
      </c>
      <c r="AT16" s="172" t="b">
        <f t="shared" ref="AT16:AV16" si="346">AND(F$8&gt;0,ISNUMBER(SEARCH("PM: IM Closeout costs-NSD",F$4)))</f>
        <v>0</v>
      </c>
      <c r="AU16" s="172" t="b">
        <f t="shared" si="346"/>
        <v>0</v>
      </c>
      <c r="AV16" s="172" t="b">
        <f t="shared" si="346"/>
        <v>0</v>
      </c>
      <c r="AW16" s="172" t="b">
        <f t="shared" ref="AW16" si="347">AND(I$8&gt;0,ISNUMBER(SEARCH("PM: IM Closeout costs-NSD",I$4)))</f>
        <v>0</v>
      </c>
      <c r="AX16" s="172" t="b">
        <f t="shared" ref="AX16" si="348">AND(J$8&gt;0,ISNUMBER(SEARCH("PM: IM Closeout costs-NSD",J$4)))</f>
        <v>0</v>
      </c>
      <c r="AY16" s="172" t="b">
        <f t="shared" ref="AY16" si="349">AND(K$8&gt;0,ISNUMBER(SEARCH("PM: IM Closeout costs-NSD",K$4)))</f>
        <v>0</v>
      </c>
      <c r="AZ16" s="172" t="b">
        <f t="shared" ref="AZ16" si="350">AND(L$8&gt;0,ISNUMBER(SEARCH("PM: IM Closeout costs-NSD",L$4)))</f>
        <v>0</v>
      </c>
      <c r="BA16" s="172" t="b">
        <f t="shared" ref="BA16" si="351">AND(M$8&gt;0,ISNUMBER(SEARCH("PM: IM Closeout costs-NSD",M$4)))</f>
        <v>0</v>
      </c>
      <c r="BB16" s="172" t="b">
        <f t="shared" ref="BB16" si="352">AND(N$8&gt;0,ISNUMBER(SEARCH("PM: IM Closeout costs-NSD",N$4)))</f>
        <v>0</v>
      </c>
      <c r="BC16" s="172" t="b">
        <f t="shared" ref="BC16" si="353">AND(O$8&gt;0,ISNUMBER(SEARCH("PM: IM Closeout costs-NSD",O$4)))</f>
        <v>0</v>
      </c>
      <c r="BD16" s="172" t="b">
        <f t="shared" ref="BD16" si="354">AND(P$8&gt;0,ISNUMBER(SEARCH("PM: IM Closeout costs-NSD",P$4)))</f>
        <v>0</v>
      </c>
      <c r="BE16" s="172" t="b">
        <f t="shared" ref="BE16" si="355">AND(Q$8&gt;0,ISNUMBER(SEARCH("PM: IM Closeout costs-NSD",Q$4)))</f>
        <v>0</v>
      </c>
      <c r="BF16" s="172" t="b">
        <f t="shared" ref="BF16" si="356">AND(R$8&gt;0,ISNUMBER(SEARCH("PM: IM Closeout costs-NSD",R$4)))</f>
        <v>0</v>
      </c>
      <c r="BG16" s="172" t="b">
        <f t="shared" ref="BG16" si="357">AND(S$8&gt;0,ISNUMBER(SEARCH("PM: IM Closeout costs-NSD",S$4)))</f>
        <v>0</v>
      </c>
      <c r="BH16" s="172" t="b">
        <f t="shared" ref="BH16" si="358">AND(T$8&gt;0,ISNUMBER(SEARCH("PM: IM Closeout costs-NSD",T$4)))</f>
        <v>0</v>
      </c>
      <c r="BI16" s="172" t="b">
        <f t="shared" ref="BI16" si="359">AND(U$8&gt;0,ISNUMBER(SEARCH("PM: IM Closeout costs-NSD",U$4)))</f>
        <v>0</v>
      </c>
      <c r="BJ16" s="172" t="b">
        <f t="shared" ref="BJ16" si="360">AND(V$8&gt;0,ISNUMBER(SEARCH("PM: IM Closeout costs-NSD",V$4)))</f>
        <v>0</v>
      </c>
      <c r="BK16" s="172" t="b">
        <f t="shared" ref="BK16" si="361">AND(W$8&gt;0,ISNUMBER(SEARCH("PM: IM Closeout costs-NSD",W$4)))</f>
        <v>0</v>
      </c>
      <c r="BL16" s="172" t="b">
        <f t="shared" ref="BL16" si="362">AND(X$8&gt;0,ISNUMBER(SEARCH("PM: IM Closeout costs-NSD",X$4)))</f>
        <v>0</v>
      </c>
      <c r="BM16" s="172" t="b">
        <f t="shared" ref="BM16" si="363">AND(Y$8&gt;0,ISNUMBER(SEARCH("PM: IM Closeout costs-NSD",Y$4)))</f>
        <v>0</v>
      </c>
      <c r="BN16" s="172" t="b">
        <f t="shared" ref="BN16" si="364">AND(Z$8&gt;0,ISNUMBER(SEARCH("PM: IM Closeout costs-NSD",Z$4)))</f>
        <v>0</v>
      </c>
      <c r="BO16" s="172" t="b">
        <f t="shared" ref="BO16" si="365">AND(AA$8&gt;0,ISNUMBER(SEARCH("PM: IM Closeout costs-NSD",AA$4)))</f>
        <v>0</v>
      </c>
      <c r="BP16" s="172" t="b">
        <f t="shared" ref="BP16" si="366">AND(AB$8&gt;0,ISNUMBER(SEARCH("PM: IM Closeout costs-NSD",AB$4)))</f>
        <v>0</v>
      </c>
      <c r="BQ16" s="172" t="b">
        <f t="shared" ref="BQ16" si="367">AND(AC$8&gt;0,ISNUMBER(SEARCH("PM: IM Closeout costs-NSD",AC$4)))</f>
        <v>0</v>
      </c>
      <c r="BR16" s="172" t="b">
        <f t="shared" ref="BR16" si="368">AND(AD$8&gt;0,ISNUMBER(SEARCH("PM: IM Closeout costs-NSD",AD$4)))</f>
        <v>0</v>
      </c>
      <c r="BS16" s="172" t="b">
        <f t="shared" ref="BS16" si="369">AND(AE$8&gt;0,ISNUMBER(SEARCH("PM: IM Closeout costs-NSD",AE$4)))</f>
        <v>0</v>
      </c>
      <c r="BT16" s="172" t="b">
        <f t="shared" ref="BT16" si="370">AND(AF$8&gt;0,ISNUMBER(SEARCH("PM: IM Closeout costs-NSD",AF$4)))</f>
        <v>0</v>
      </c>
      <c r="BU16" s="172" t="b">
        <f t="shared" ref="BU16" si="371">AND(AG$8&gt;0,ISNUMBER(SEARCH("PM: IM Closeout costs-NSD",AG$4)))</f>
        <v>0</v>
      </c>
      <c r="BV16" s="172" t="b">
        <f t="shared" ref="BV16" si="372">AND(AH$8&gt;0,ISNUMBER(SEARCH("PM: IM Closeout costs-NSD",AH$4)))</f>
        <v>0</v>
      </c>
      <c r="BW16" s="172" t="b">
        <f t="shared" ref="BW16" si="373">AND(AI$8&gt;0,ISNUMBER(SEARCH("PM: IM Closeout costs-NSD",AI$4)))</f>
        <v>0</v>
      </c>
      <c r="BX16" s="172" t="b">
        <f t="shared" ref="BX16" si="374">AND(AJ$8&gt;0,ISNUMBER(SEARCH("PM: IM Closeout costs-NSD",AJ$4)))</f>
        <v>0</v>
      </c>
      <c r="BY16" s="172" t="b">
        <f t="shared" ref="BY16" si="375">AND(AK$8&gt;0,ISNUMBER(SEARCH("PM: IM Closeout costs-NSD",AK$4)))</f>
        <v>0</v>
      </c>
      <c r="BZ16" s="172" t="b">
        <f t="shared" ref="BZ16" si="376">AND(AL$8&gt;0,ISNUMBER(SEARCH("PM: IM Closeout costs-NSD",AL$4)))</f>
        <v>0</v>
      </c>
      <c r="CA16"/>
      <c r="CB1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139"/>
      <c r="DB16" s="5"/>
      <c r="DC16" s="139"/>
      <c r="DD16"/>
      <c r="DE16" s="137"/>
    </row>
    <row r="17" spans="1:109" s="4" customFormat="1" ht="12.75" customHeight="1" x14ac:dyDescent="0.2">
      <c r="A17" s="43" t="s">
        <v>384</v>
      </c>
      <c r="B17" s="44"/>
      <c r="C17" s="45"/>
      <c r="D17" s="5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8">
        <f>SUM(ROUND(D17,0),ROUND(E17,0),ROUND(F17,0),ROUND(G17,0), ROUND(H17,0), ROUND(I17,0), ROUND(J17,0), ROUND(K17,0), ROUND(L17,0), ROUND(M17,0), ROUND(N17,0), ROUND(O17,0),ROUND(P17,0), ROUND(Q17,0), ROUND(R17,0), ROUND(S17,0), ROUND(T17,0), ROUND(U17,0), ROUND(V17,0), ROUND(W17,0), ROUND(X17,0), ROUND(Y17,0), ROUND(Z17,0), ROUND(AA17,0), ROUND(AB17,0), ROUND(AC17,0), ROUND(AD17,0), ROUND(AE17,0), ROUND(AF17,0), ROUND(AG17,0), ROUND(AH17,0), ROUND(AL17,0), ROUND(AJ17,0), ROUND(AK17,0), ROUND(AI17,0))</f>
        <v>0</v>
      </c>
      <c r="AN17" s="49">
        <f t="shared" si="64"/>
        <v>0</v>
      </c>
      <c r="AO17" s="26"/>
      <c r="AP17" s="26"/>
      <c r="AQ17" s="168"/>
      <c r="AR17" s="171" t="s">
        <v>549</v>
      </c>
      <c r="AS17" s="172" t="b">
        <f>AND(E$18&gt;0,ISNUMBER(SEARCH("PM: IM Closeout costs-NSD",E$4)))</f>
        <v>0</v>
      </c>
      <c r="AT17" s="172" t="b">
        <f t="shared" ref="AT17:AV17" si="377">AND(F$18&gt;0,ISNUMBER(SEARCH("PM: IM Closeout costs-NSD",F$4)))</f>
        <v>0</v>
      </c>
      <c r="AU17" s="172" t="b">
        <f t="shared" si="377"/>
        <v>0</v>
      </c>
      <c r="AV17" s="172" t="b">
        <f t="shared" si="377"/>
        <v>0</v>
      </c>
      <c r="AW17" s="172" t="b">
        <f t="shared" ref="AW17" si="378">AND(I$18&gt;0,ISNUMBER(SEARCH("PM: IM Closeout costs-NSD",I$4)))</f>
        <v>0</v>
      </c>
      <c r="AX17" s="172" t="b">
        <f t="shared" ref="AX17" si="379">AND(J$18&gt;0,ISNUMBER(SEARCH("PM: IM Closeout costs-NSD",J$4)))</f>
        <v>0</v>
      </c>
      <c r="AY17" s="172" t="b">
        <f t="shared" ref="AY17" si="380">AND(K$18&gt;0,ISNUMBER(SEARCH("PM: IM Closeout costs-NSD",K$4)))</f>
        <v>0</v>
      </c>
      <c r="AZ17" s="172" t="b">
        <f t="shared" ref="AZ17" si="381">AND(L$18&gt;0,ISNUMBER(SEARCH("PM: IM Closeout costs-NSD",L$4)))</f>
        <v>0</v>
      </c>
      <c r="BA17" s="172" t="b">
        <f t="shared" ref="BA17" si="382">AND(M$18&gt;0,ISNUMBER(SEARCH("PM: IM Closeout costs-NSD",M$4)))</f>
        <v>0</v>
      </c>
      <c r="BB17" s="172" t="b">
        <f t="shared" ref="BB17" si="383">AND(N$18&gt;0,ISNUMBER(SEARCH("PM: IM Closeout costs-NSD",N$4)))</f>
        <v>0</v>
      </c>
      <c r="BC17" s="172" t="b">
        <f t="shared" ref="BC17" si="384">AND(O$18&gt;0,ISNUMBER(SEARCH("PM: IM Closeout costs-NSD",O$4)))</f>
        <v>0</v>
      </c>
      <c r="BD17" s="172" t="b">
        <f t="shared" ref="BD17" si="385">AND(P$18&gt;0,ISNUMBER(SEARCH("PM: IM Closeout costs-NSD",P$4)))</f>
        <v>0</v>
      </c>
      <c r="BE17" s="172" t="b">
        <f t="shared" ref="BE17" si="386">AND(Q$18&gt;0,ISNUMBER(SEARCH("PM: IM Closeout costs-NSD",Q$4)))</f>
        <v>0</v>
      </c>
      <c r="BF17" s="172" t="b">
        <f t="shared" ref="BF17" si="387">AND(R$18&gt;0,ISNUMBER(SEARCH("PM: IM Closeout costs-NSD",R$4)))</f>
        <v>0</v>
      </c>
      <c r="BG17" s="172" t="b">
        <f t="shared" ref="BG17" si="388">AND(S$18&gt;0,ISNUMBER(SEARCH("PM: IM Closeout costs-NSD",S$4)))</f>
        <v>0</v>
      </c>
      <c r="BH17" s="172" t="b">
        <f t="shared" ref="BH17" si="389">AND(T$18&gt;0,ISNUMBER(SEARCH("PM: IM Closeout costs-NSD",T$4)))</f>
        <v>0</v>
      </c>
      <c r="BI17" s="172" t="b">
        <f t="shared" ref="BI17" si="390">AND(U$18&gt;0,ISNUMBER(SEARCH("PM: IM Closeout costs-NSD",U$4)))</f>
        <v>0</v>
      </c>
      <c r="BJ17" s="172" t="b">
        <f t="shared" ref="BJ17" si="391">AND(V$18&gt;0,ISNUMBER(SEARCH("PM: IM Closeout costs-NSD",V$4)))</f>
        <v>0</v>
      </c>
      <c r="BK17" s="172" t="b">
        <f t="shared" ref="BK17" si="392">AND(W$18&gt;0,ISNUMBER(SEARCH("PM: IM Closeout costs-NSD",W$4)))</f>
        <v>0</v>
      </c>
      <c r="BL17" s="172" t="b">
        <f t="shared" ref="BL17" si="393">AND(X$18&gt;0,ISNUMBER(SEARCH("PM: IM Closeout costs-NSD",X$4)))</f>
        <v>0</v>
      </c>
      <c r="BM17" s="172" t="b">
        <f t="shared" ref="BM17" si="394">AND(Y$18&gt;0,ISNUMBER(SEARCH("PM: IM Closeout costs-NSD",Y$4)))</f>
        <v>0</v>
      </c>
      <c r="BN17" s="172" t="b">
        <f t="shared" ref="BN17" si="395">AND(Z$18&gt;0,ISNUMBER(SEARCH("PM: IM Closeout costs-NSD",Z$4)))</f>
        <v>0</v>
      </c>
      <c r="BO17" s="172" t="b">
        <f t="shared" ref="BO17" si="396">AND(AA$18&gt;0,ISNUMBER(SEARCH("PM: IM Closeout costs-NSD",AA$4)))</f>
        <v>0</v>
      </c>
      <c r="BP17" s="172" t="b">
        <f t="shared" ref="BP17" si="397">AND(AB$18&gt;0,ISNUMBER(SEARCH("PM: IM Closeout costs-NSD",AB$4)))</f>
        <v>0</v>
      </c>
      <c r="BQ17" s="172" t="b">
        <f t="shared" ref="BQ17" si="398">AND(AC$18&gt;0,ISNUMBER(SEARCH("PM: IM Closeout costs-NSD",AC$4)))</f>
        <v>0</v>
      </c>
      <c r="BR17" s="172" t="b">
        <f t="shared" ref="BR17" si="399">AND(AD$18&gt;0,ISNUMBER(SEARCH("PM: IM Closeout costs-NSD",AD$4)))</f>
        <v>0</v>
      </c>
      <c r="BS17" s="172" t="b">
        <f t="shared" ref="BS17" si="400">AND(AE$18&gt;0,ISNUMBER(SEARCH("PM: IM Closeout costs-NSD",AE$4)))</f>
        <v>0</v>
      </c>
      <c r="BT17" s="172" t="b">
        <f t="shared" ref="BT17" si="401">AND(AF$18&gt;0,ISNUMBER(SEARCH("PM: IM Closeout costs-NSD",AF$4)))</f>
        <v>0</v>
      </c>
      <c r="BU17" s="172" t="b">
        <f t="shared" ref="BU17" si="402">AND(AG$18&gt;0,ISNUMBER(SEARCH("PM: IM Closeout costs-NSD",AG$4)))</f>
        <v>0</v>
      </c>
      <c r="BV17" s="172" t="b">
        <f t="shared" ref="BV17" si="403">AND(AH$18&gt;0,ISNUMBER(SEARCH("PM: IM Closeout costs-NSD",AH$4)))</f>
        <v>0</v>
      </c>
      <c r="BW17" s="172" t="b">
        <f t="shared" ref="BW17" si="404">AND(AI$18&gt;0,ISNUMBER(SEARCH("PM: IM Closeout costs-NSD",AI$4)))</f>
        <v>0</v>
      </c>
      <c r="BX17" s="172" t="b">
        <f t="shared" ref="BX17" si="405">AND(AJ$18&gt;0,ISNUMBER(SEARCH("PM: IM Closeout costs-NSD",AJ$4)))</f>
        <v>0</v>
      </c>
      <c r="BY17" s="172" t="b">
        <f t="shared" ref="BY17" si="406">AND(AK$18&gt;0,ISNUMBER(SEARCH("PM: IM Closeout costs-NSD",AK$4)))</f>
        <v>0</v>
      </c>
      <c r="BZ17" s="172" t="b">
        <f t="shared" ref="BZ17" si="407">AND(AL$18&gt;0,ISNUMBER(SEARCH("PM: IM Closeout costs-NSD",AL$4)))</f>
        <v>0</v>
      </c>
      <c r="CA17"/>
      <c r="CB17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/>
      <c r="DB17" s="5"/>
      <c r="DC17" s="139"/>
      <c r="DD17"/>
      <c r="DE17" s="137"/>
    </row>
    <row r="18" spans="1:109" s="4" customFormat="1" ht="12.75" customHeight="1" x14ac:dyDescent="0.2">
      <c r="A18" s="43" t="s">
        <v>495</v>
      </c>
      <c r="B18" s="44"/>
      <c r="C18" s="45"/>
      <c r="D18" s="46" t="s">
        <v>321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8">
        <f>SUM(ROUND(E18,0),ROUND(F18,0),ROUND(G18,0), ROUND(H18,0), ROUND(I18,0), ROUND(J18,0), ROUND(K18,0), ROUND(L18,0), ROUND(M18,0), ROUND(N18,0), ROUND(O18,0),ROUND(P18,0), ROUND(Q18,0), ROUND(R18,0), ROUND(S18,0), ROUND(T18,0), ROUND(U18,0), ROUND(V18,0), ROUND(W18,0), ROUND(X18,0), ROUND(Y18,0), ROUND(Z18,0), ROUND(AA18,0), ROUND(AB18,0), ROUND(AC18,0), ROUND(AD18,0), ROUND(AE18,0), ROUND(AF18,0), ROUND(AG18,0), ROUND(AH18,0), ROUND(AL18,0), ROUND(AJ18,0), ROUND(AK18,0), ROUND(AI18,0))</f>
        <v>0</v>
      </c>
      <c r="AN18" s="49">
        <f t="shared" si="64"/>
        <v>0</v>
      </c>
      <c r="AO18" s="26"/>
      <c r="AP18" s="26"/>
      <c r="AQ18" s="168"/>
      <c r="AR18" s="171" t="s">
        <v>549</v>
      </c>
      <c r="AS18" s="172" t="b">
        <f>AND(E$19&gt;0,ISNUMBER(SEARCH("PM: IM Closeout costs-NSD",E$4)))</f>
        <v>0</v>
      </c>
      <c r="AT18" s="172" t="b">
        <f t="shared" ref="AT18:AV18" si="408">AND(F$19&gt;0,ISNUMBER(SEARCH("PM: IM Closeout costs-NSD",F$4)))</f>
        <v>0</v>
      </c>
      <c r="AU18" s="172" t="b">
        <f t="shared" si="408"/>
        <v>0</v>
      </c>
      <c r="AV18" s="172" t="b">
        <f t="shared" si="408"/>
        <v>0</v>
      </c>
      <c r="AW18" s="172" t="b">
        <f t="shared" ref="AW18" si="409">AND(I$19&gt;0,ISNUMBER(SEARCH("PM: IM Closeout costs-NSD",I$4)))</f>
        <v>0</v>
      </c>
      <c r="AX18" s="172" t="b">
        <f t="shared" ref="AX18" si="410">AND(J$19&gt;0,ISNUMBER(SEARCH("PM: IM Closeout costs-NSD",J$4)))</f>
        <v>0</v>
      </c>
      <c r="AY18" s="172" t="b">
        <f t="shared" ref="AY18" si="411">AND(K$19&gt;0,ISNUMBER(SEARCH("PM: IM Closeout costs-NSD",K$4)))</f>
        <v>0</v>
      </c>
      <c r="AZ18" s="172" t="b">
        <f t="shared" ref="AZ18" si="412">AND(L$19&gt;0,ISNUMBER(SEARCH("PM: IM Closeout costs-NSD",L$4)))</f>
        <v>0</v>
      </c>
      <c r="BA18" s="172" t="b">
        <f t="shared" ref="BA18" si="413">AND(M$19&gt;0,ISNUMBER(SEARCH("PM: IM Closeout costs-NSD",M$4)))</f>
        <v>0</v>
      </c>
      <c r="BB18" s="172" t="b">
        <f t="shared" ref="BB18" si="414">AND(N$19&gt;0,ISNUMBER(SEARCH("PM: IM Closeout costs-NSD",N$4)))</f>
        <v>0</v>
      </c>
      <c r="BC18" s="172" t="b">
        <f t="shared" ref="BC18" si="415">AND(O$19&gt;0,ISNUMBER(SEARCH("PM: IM Closeout costs-NSD",O$4)))</f>
        <v>0</v>
      </c>
      <c r="BD18" s="172" t="b">
        <f t="shared" ref="BD18" si="416">AND(P$19&gt;0,ISNUMBER(SEARCH("PM: IM Closeout costs-NSD",P$4)))</f>
        <v>0</v>
      </c>
      <c r="BE18" s="172" t="b">
        <f t="shared" ref="BE18" si="417">AND(Q$19&gt;0,ISNUMBER(SEARCH("PM: IM Closeout costs-NSD",Q$4)))</f>
        <v>0</v>
      </c>
      <c r="BF18" s="172" t="b">
        <f t="shared" ref="BF18" si="418">AND(R$19&gt;0,ISNUMBER(SEARCH("PM: IM Closeout costs-NSD",R$4)))</f>
        <v>0</v>
      </c>
      <c r="BG18" s="172" t="b">
        <f t="shared" ref="BG18" si="419">AND(S$19&gt;0,ISNUMBER(SEARCH("PM: IM Closeout costs-NSD",S$4)))</f>
        <v>0</v>
      </c>
      <c r="BH18" s="172" t="b">
        <f t="shared" ref="BH18" si="420">AND(T$19&gt;0,ISNUMBER(SEARCH("PM: IM Closeout costs-NSD",T$4)))</f>
        <v>0</v>
      </c>
      <c r="BI18" s="172" t="b">
        <f t="shared" ref="BI18" si="421">AND(U$19&gt;0,ISNUMBER(SEARCH("PM: IM Closeout costs-NSD",U$4)))</f>
        <v>0</v>
      </c>
      <c r="BJ18" s="172" t="b">
        <f t="shared" ref="BJ18" si="422">AND(V$19&gt;0,ISNUMBER(SEARCH("PM: IM Closeout costs-NSD",V$4)))</f>
        <v>0</v>
      </c>
      <c r="BK18" s="172" t="b">
        <f t="shared" ref="BK18" si="423">AND(W$19&gt;0,ISNUMBER(SEARCH("PM: IM Closeout costs-NSD",W$4)))</f>
        <v>0</v>
      </c>
      <c r="BL18" s="172" t="b">
        <f t="shared" ref="BL18" si="424">AND(X$19&gt;0,ISNUMBER(SEARCH("PM: IM Closeout costs-NSD",X$4)))</f>
        <v>0</v>
      </c>
      <c r="BM18" s="172" t="b">
        <f t="shared" ref="BM18" si="425">AND(Y$19&gt;0,ISNUMBER(SEARCH("PM: IM Closeout costs-NSD",Y$4)))</f>
        <v>0</v>
      </c>
      <c r="BN18" s="172" t="b">
        <f t="shared" ref="BN18" si="426">AND(Z$19&gt;0,ISNUMBER(SEARCH("PM: IM Closeout costs-NSD",Z$4)))</f>
        <v>0</v>
      </c>
      <c r="BO18" s="172" t="b">
        <f t="shared" ref="BO18" si="427">AND(AA$19&gt;0,ISNUMBER(SEARCH("PM: IM Closeout costs-NSD",AA$4)))</f>
        <v>0</v>
      </c>
      <c r="BP18" s="172" t="b">
        <f t="shared" ref="BP18" si="428">AND(AB$19&gt;0,ISNUMBER(SEARCH("PM: IM Closeout costs-NSD",AB$4)))</f>
        <v>0</v>
      </c>
      <c r="BQ18" s="172" t="b">
        <f t="shared" ref="BQ18" si="429">AND(AC$19&gt;0,ISNUMBER(SEARCH("PM: IM Closeout costs-NSD",AC$4)))</f>
        <v>0</v>
      </c>
      <c r="BR18" s="172" t="b">
        <f t="shared" ref="BR18" si="430">AND(AD$19&gt;0,ISNUMBER(SEARCH("PM: IM Closeout costs-NSD",AD$4)))</f>
        <v>0</v>
      </c>
      <c r="BS18" s="172" t="b">
        <f t="shared" ref="BS18" si="431">AND(AE$19&gt;0,ISNUMBER(SEARCH("PM: IM Closeout costs-NSD",AE$4)))</f>
        <v>0</v>
      </c>
      <c r="BT18" s="172" t="b">
        <f t="shared" ref="BT18" si="432">AND(AF$19&gt;0,ISNUMBER(SEARCH("PM: IM Closeout costs-NSD",AF$4)))</f>
        <v>0</v>
      </c>
      <c r="BU18" s="172" t="b">
        <f t="shared" ref="BU18" si="433">AND(AG$19&gt;0,ISNUMBER(SEARCH("PM: IM Closeout costs-NSD",AG$4)))</f>
        <v>0</v>
      </c>
      <c r="BV18" s="172" t="b">
        <f t="shared" ref="BV18" si="434">AND(AH$19&gt;0,ISNUMBER(SEARCH("PM: IM Closeout costs-NSD",AH$4)))</f>
        <v>0</v>
      </c>
      <c r="BW18" s="172" t="b">
        <f t="shared" ref="BW18" si="435">AND(AI$19&gt;0,ISNUMBER(SEARCH("PM: IM Closeout costs-NSD",AI$4)))</f>
        <v>0</v>
      </c>
      <c r="BX18" s="172" t="b">
        <f t="shared" ref="BX18" si="436">AND(AJ$19&gt;0,ISNUMBER(SEARCH("PM: IM Closeout costs-NSD",AJ$4)))</f>
        <v>0</v>
      </c>
      <c r="BY18" s="172" t="b">
        <f t="shared" ref="BY18" si="437">AND(AK$19&gt;0,ISNUMBER(SEARCH("PM: IM Closeout costs-NSD",AK$4)))</f>
        <v>0</v>
      </c>
      <c r="BZ18" s="172" t="b">
        <f t="shared" ref="BZ18" si="438">AND(AL$19&gt;0,ISNUMBER(SEARCH("PM: IM Closeout costs-NSD",AL$4)))</f>
        <v>0</v>
      </c>
      <c r="CA18"/>
      <c r="CB18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/>
      <c r="DB18" s="5"/>
      <c r="DC18" s="141"/>
      <c r="DD18"/>
      <c r="DE18" s="137"/>
    </row>
    <row r="19" spans="1:109" s="4" customFormat="1" ht="12.75" customHeight="1" x14ac:dyDescent="0.2">
      <c r="A19" s="43" t="s">
        <v>496</v>
      </c>
      <c r="B19" s="44"/>
      <c r="C19" s="45"/>
      <c r="D19" s="46" t="s">
        <v>321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>
        <f>SUM(ROUND(E19,0),ROUND(F19,0),ROUND(G19,0), ROUND(H19,0), ROUND(I19,0), ROUND(J19,0), ROUND(K19,0), ROUND(L19,0), ROUND(M19,0), ROUND(N19,0), ROUND(O19,0),ROUND(P19,0), ROUND(Q19,0), ROUND(R19,0), ROUND(S19,0), ROUND(T19,0), ROUND(U19,0), ROUND(V19,0), ROUND(W19,0), ROUND(X19,0), ROUND(Y19,0), ROUND(Z19,0), ROUND(AA19,0), ROUND(AB19,0), ROUND(AC19,0), ROUND(AD19,0), ROUND(AE19,0), ROUND(AF19,0), ROUND(AG19,0), ROUND(AH19,0), ROUND(AL19,0), ROUND(AJ19,0), ROUND(AK19,0), ROUND(AI19,0))</f>
        <v>0</v>
      </c>
      <c r="AN19" s="49">
        <f t="shared" si="64"/>
        <v>0</v>
      </c>
      <c r="AO19" s="26"/>
      <c r="AP19" s="26"/>
      <c r="AQ19" s="168"/>
      <c r="AR19" s="171" t="s">
        <v>549</v>
      </c>
      <c r="AS19" s="171" t="b">
        <f>AND(E$7&gt;0,ISNUMBER(SEARCH("ASP:",E$4)))</f>
        <v>0</v>
      </c>
      <c r="AT19" s="171" t="b">
        <f t="shared" ref="AT19:BZ19" si="439">AND(F$7&gt;0,ISNUMBER(SEARCH("ASP:",F$4)))</f>
        <v>0</v>
      </c>
      <c r="AU19" s="171" t="b">
        <f t="shared" si="439"/>
        <v>0</v>
      </c>
      <c r="AV19" s="171" t="b">
        <f t="shared" si="439"/>
        <v>0</v>
      </c>
      <c r="AW19" s="171" t="b">
        <f t="shared" si="439"/>
        <v>0</v>
      </c>
      <c r="AX19" s="171" t="b">
        <f t="shared" si="439"/>
        <v>0</v>
      </c>
      <c r="AY19" s="171" t="b">
        <f t="shared" si="439"/>
        <v>0</v>
      </c>
      <c r="AZ19" s="171" t="b">
        <f t="shared" si="439"/>
        <v>0</v>
      </c>
      <c r="BA19" s="171" t="b">
        <f t="shared" si="439"/>
        <v>0</v>
      </c>
      <c r="BB19" s="171" t="b">
        <f t="shared" si="439"/>
        <v>0</v>
      </c>
      <c r="BC19" s="171" t="b">
        <f t="shared" si="439"/>
        <v>0</v>
      </c>
      <c r="BD19" s="171" t="b">
        <f t="shared" si="439"/>
        <v>0</v>
      </c>
      <c r="BE19" s="171" t="b">
        <f t="shared" si="439"/>
        <v>0</v>
      </c>
      <c r="BF19" s="171" t="b">
        <f t="shared" si="439"/>
        <v>0</v>
      </c>
      <c r="BG19" s="171" t="b">
        <f t="shared" si="439"/>
        <v>0</v>
      </c>
      <c r="BH19" s="171" t="b">
        <f t="shared" si="439"/>
        <v>0</v>
      </c>
      <c r="BI19" s="171" t="b">
        <f t="shared" si="439"/>
        <v>0</v>
      </c>
      <c r="BJ19" s="171" t="b">
        <f t="shared" si="439"/>
        <v>0</v>
      </c>
      <c r="BK19" s="171" t="b">
        <f t="shared" si="439"/>
        <v>0</v>
      </c>
      <c r="BL19" s="171" t="b">
        <f t="shared" si="439"/>
        <v>0</v>
      </c>
      <c r="BM19" s="171" t="b">
        <f t="shared" si="439"/>
        <v>0</v>
      </c>
      <c r="BN19" s="171" t="b">
        <f t="shared" si="439"/>
        <v>0</v>
      </c>
      <c r="BO19" s="171" t="b">
        <f t="shared" si="439"/>
        <v>0</v>
      </c>
      <c r="BP19" s="171" t="b">
        <f t="shared" si="439"/>
        <v>0</v>
      </c>
      <c r="BQ19" s="171" t="b">
        <f t="shared" si="439"/>
        <v>0</v>
      </c>
      <c r="BR19" s="171" t="b">
        <f t="shared" si="439"/>
        <v>0</v>
      </c>
      <c r="BS19" s="171" t="b">
        <f t="shared" si="439"/>
        <v>0</v>
      </c>
      <c r="BT19" s="171" t="b">
        <f t="shared" si="439"/>
        <v>0</v>
      </c>
      <c r="BU19" s="171" t="b">
        <f t="shared" si="439"/>
        <v>0</v>
      </c>
      <c r="BV19" s="171" t="b">
        <f t="shared" si="439"/>
        <v>0</v>
      </c>
      <c r="BW19" s="171" t="b">
        <f t="shared" si="439"/>
        <v>0</v>
      </c>
      <c r="BX19" s="171" t="b">
        <f t="shared" si="439"/>
        <v>0</v>
      </c>
      <c r="BY19" s="171" t="b">
        <f t="shared" si="439"/>
        <v>0</v>
      </c>
      <c r="BZ19" s="171" t="b">
        <f t="shared" si="439"/>
        <v>0</v>
      </c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/>
      <c r="DB19" s="5"/>
      <c r="DC19" s="141"/>
      <c r="DD19"/>
      <c r="DE19" s="137"/>
    </row>
    <row r="20" spans="1:109" s="4" customFormat="1" ht="12.75" customHeight="1" x14ac:dyDescent="0.2">
      <c r="A20" s="43" t="s">
        <v>385</v>
      </c>
      <c r="B20" s="44"/>
      <c r="C20" s="45"/>
      <c r="D20" s="46" t="s">
        <v>321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8">
        <f>SUM(ROUND(E20,0),ROUND(F20,0),ROUND(G20,0), ROUND(H20,0), ROUND(I20,0), ROUND(J20,0), ROUND(K20,0), ROUND(L20,0), ROUND(M20,0), ROUND(N20,0), ROUND(O20,0),ROUND(P20,0), ROUND(Q20,0), ROUND(R20,0), ROUND(S20,0), ROUND(T20,0), ROUND(U20,0), ROUND(V20,0), ROUND(W20,0), ROUND(X20,0), ROUND(Y20,0), ROUND(Z20,0), ROUND(AA20,0), ROUND(AB20,0), ROUND(AC20,0), ROUND(AD20,0), ROUND(AE20,0), ROUND(AF20,0), ROUND(AG20,0), ROUND(AH20,0), ROUND(AL20,0), ROUND(AJ20,0), ROUND(AK20,0), ROUND(AI20,0))</f>
        <v>0</v>
      </c>
      <c r="AN20" s="49">
        <f t="shared" si="64"/>
        <v>0</v>
      </c>
      <c r="AO20" s="26"/>
      <c r="AP20" s="26"/>
      <c r="AQ20" s="168"/>
      <c r="AR20" s="171" t="s">
        <v>549</v>
      </c>
      <c r="AS20" s="171" t="b">
        <f>AND(E$19&gt;0,ISNUMBER(SEARCH("ASP:",E$4)))</f>
        <v>0</v>
      </c>
      <c r="AT20" s="171" t="b">
        <f t="shared" ref="AT20:BZ20" si="440">AND(F$19&gt;0,ISNUMBER(SEARCH("ASP:",F$4)))</f>
        <v>0</v>
      </c>
      <c r="AU20" s="171" t="b">
        <f t="shared" si="440"/>
        <v>0</v>
      </c>
      <c r="AV20" s="171" t="b">
        <f t="shared" si="440"/>
        <v>0</v>
      </c>
      <c r="AW20" s="171" t="b">
        <f t="shared" si="440"/>
        <v>0</v>
      </c>
      <c r="AX20" s="171" t="b">
        <f t="shared" si="440"/>
        <v>0</v>
      </c>
      <c r="AY20" s="171" t="b">
        <f t="shared" si="440"/>
        <v>0</v>
      </c>
      <c r="AZ20" s="171" t="b">
        <f t="shared" si="440"/>
        <v>0</v>
      </c>
      <c r="BA20" s="171" t="b">
        <f t="shared" si="440"/>
        <v>0</v>
      </c>
      <c r="BB20" s="171" t="b">
        <f t="shared" si="440"/>
        <v>0</v>
      </c>
      <c r="BC20" s="171" t="b">
        <f t="shared" si="440"/>
        <v>0</v>
      </c>
      <c r="BD20" s="171" t="b">
        <f t="shared" si="440"/>
        <v>0</v>
      </c>
      <c r="BE20" s="171" t="b">
        <f t="shared" si="440"/>
        <v>0</v>
      </c>
      <c r="BF20" s="171" t="b">
        <f t="shared" si="440"/>
        <v>0</v>
      </c>
      <c r="BG20" s="171" t="b">
        <f t="shared" si="440"/>
        <v>0</v>
      </c>
      <c r="BH20" s="171" t="b">
        <f t="shared" si="440"/>
        <v>0</v>
      </c>
      <c r="BI20" s="171" t="b">
        <f t="shared" si="440"/>
        <v>0</v>
      </c>
      <c r="BJ20" s="171" t="b">
        <f t="shared" si="440"/>
        <v>0</v>
      </c>
      <c r="BK20" s="171" t="b">
        <f t="shared" si="440"/>
        <v>0</v>
      </c>
      <c r="BL20" s="171" t="b">
        <f t="shared" si="440"/>
        <v>0</v>
      </c>
      <c r="BM20" s="171" t="b">
        <f t="shared" si="440"/>
        <v>0</v>
      </c>
      <c r="BN20" s="171" t="b">
        <f t="shared" si="440"/>
        <v>0</v>
      </c>
      <c r="BO20" s="171" t="b">
        <f t="shared" si="440"/>
        <v>0</v>
      </c>
      <c r="BP20" s="171" t="b">
        <f t="shared" si="440"/>
        <v>0</v>
      </c>
      <c r="BQ20" s="171" t="b">
        <f t="shared" si="440"/>
        <v>0</v>
      </c>
      <c r="BR20" s="171" t="b">
        <f t="shared" si="440"/>
        <v>0</v>
      </c>
      <c r="BS20" s="171" t="b">
        <f t="shared" si="440"/>
        <v>0</v>
      </c>
      <c r="BT20" s="171" t="b">
        <f t="shared" si="440"/>
        <v>0</v>
      </c>
      <c r="BU20" s="171" t="b">
        <f t="shared" si="440"/>
        <v>0</v>
      </c>
      <c r="BV20" s="171" t="b">
        <f t="shared" si="440"/>
        <v>0</v>
      </c>
      <c r="BW20" s="171" t="b">
        <f t="shared" si="440"/>
        <v>0</v>
      </c>
      <c r="BX20" s="171" t="b">
        <f t="shared" si="440"/>
        <v>0</v>
      </c>
      <c r="BY20" s="171" t="b">
        <f t="shared" si="440"/>
        <v>0</v>
      </c>
      <c r="BZ20" s="171" t="b">
        <f t="shared" si="440"/>
        <v>0</v>
      </c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/>
      <c r="DB20" s="5"/>
      <c r="DC20" s="141"/>
      <c r="DD20"/>
      <c r="DE20" s="137"/>
    </row>
    <row r="21" spans="1:109" s="4" customFormat="1" ht="12.75" customHeight="1" x14ac:dyDescent="0.2">
      <c r="A21" s="43" t="s">
        <v>389</v>
      </c>
      <c r="B21" s="44"/>
      <c r="C21" s="45"/>
      <c r="D21" s="5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>
        <f>SUM(ROUND(D21,0),ROUND(E21,0),ROUND(F21,0),ROUND(G21,0), ROUND(H21,0), ROUND(I21,0), ROUND(J21,0), ROUND(K21,0), ROUND(L21,0), ROUND(M21,0), ROUND(N21,0), ROUND(O21,0),ROUND(P21,0), ROUND(Q21,0), ROUND(R21,0), ROUND(S21,0), ROUND(T21,0), ROUND(U21,0), ROUND(V21,0), ROUND(W21,0), ROUND(X21,0), ROUND(Y21,0), ROUND(Z21,0), ROUND(AA21,0), ROUND(AB21,0), ROUND(AC21,0), ROUND(AD21,0), ROUND(AE21,0), ROUND(AF21,0), ROUND(AG21,0), ROUND(AH21,0), ROUND(AL21,0), ROUND(AJ21,0), ROUND(AK21,0), ROUND(AI21,0))</f>
        <v>0</v>
      </c>
      <c r="AN21" s="49">
        <f t="shared" si="64"/>
        <v>0</v>
      </c>
      <c r="AO21" s="26"/>
      <c r="AP21" s="26"/>
      <c r="AQ21" s="168"/>
      <c r="AR21" s="171" t="s">
        <v>549</v>
      </c>
      <c r="AS21" s="171" t="b">
        <f>AND(E$8&gt;0,ISNUMBER(SEARCH("ASP:",E$4)))</f>
        <v>0</v>
      </c>
      <c r="AT21" s="171" t="b">
        <f t="shared" ref="AT21:BZ21" si="441">AND(F$8&gt;0,ISNUMBER(SEARCH("ASP:",F$4)))</f>
        <v>0</v>
      </c>
      <c r="AU21" s="171" t="b">
        <f t="shared" si="441"/>
        <v>0</v>
      </c>
      <c r="AV21" s="171" t="b">
        <f t="shared" si="441"/>
        <v>0</v>
      </c>
      <c r="AW21" s="171" t="b">
        <f t="shared" si="441"/>
        <v>0</v>
      </c>
      <c r="AX21" s="171" t="b">
        <f t="shared" si="441"/>
        <v>0</v>
      </c>
      <c r="AY21" s="171" t="b">
        <f t="shared" si="441"/>
        <v>0</v>
      </c>
      <c r="AZ21" s="171" t="b">
        <f t="shared" si="441"/>
        <v>0</v>
      </c>
      <c r="BA21" s="171" t="b">
        <f t="shared" si="441"/>
        <v>0</v>
      </c>
      <c r="BB21" s="171" t="b">
        <f t="shared" si="441"/>
        <v>0</v>
      </c>
      <c r="BC21" s="171" t="b">
        <f t="shared" si="441"/>
        <v>0</v>
      </c>
      <c r="BD21" s="171" t="b">
        <f t="shared" si="441"/>
        <v>0</v>
      </c>
      <c r="BE21" s="171" t="b">
        <f t="shared" si="441"/>
        <v>0</v>
      </c>
      <c r="BF21" s="171" t="b">
        <f t="shared" si="441"/>
        <v>0</v>
      </c>
      <c r="BG21" s="171" t="b">
        <f t="shared" si="441"/>
        <v>0</v>
      </c>
      <c r="BH21" s="171" t="b">
        <f t="shared" si="441"/>
        <v>0</v>
      </c>
      <c r="BI21" s="171" t="b">
        <f t="shared" si="441"/>
        <v>0</v>
      </c>
      <c r="BJ21" s="171" t="b">
        <f t="shared" si="441"/>
        <v>0</v>
      </c>
      <c r="BK21" s="171" t="b">
        <f t="shared" si="441"/>
        <v>0</v>
      </c>
      <c r="BL21" s="171" t="b">
        <f t="shared" si="441"/>
        <v>0</v>
      </c>
      <c r="BM21" s="171" t="b">
        <f t="shared" si="441"/>
        <v>0</v>
      </c>
      <c r="BN21" s="171" t="b">
        <f t="shared" si="441"/>
        <v>0</v>
      </c>
      <c r="BO21" s="171" t="b">
        <f t="shared" si="441"/>
        <v>0</v>
      </c>
      <c r="BP21" s="171" t="b">
        <f t="shared" si="441"/>
        <v>0</v>
      </c>
      <c r="BQ21" s="171" t="b">
        <f t="shared" si="441"/>
        <v>0</v>
      </c>
      <c r="BR21" s="171" t="b">
        <f t="shared" si="441"/>
        <v>0</v>
      </c>
      <c r="BS21" s="171" t="b">
        <f t="shared" si="441"/>
        <v>0</v>
      </c>
      <c r="BT21" s="171" t="b">
        <f t="shared" si="441"/>
        <v>0</v>
      </c>
      <c r="BU21" s="171" t="b">
        <f t="shared" si="441"/>
        <v>0</v>
      </c>
      <c r="BV21" s="171" t="b">
        <f t="shared" si="441"/>
        <v>0</v>
      </c>
      <c r="BW21" s="171" t="b">
        <f t="shared" si="441"/>
        <v>0</v>
      </c>
      <c r="BX21" s="171" t="b">
        <f t="shared" si="441"/>
        <v>0</v>
      </c>
      <c r="BY21" s="171" t="b">
        <f t="shared" si="441"/>
        <v>0</v>
      </c>
      <c r="BZ21" s="171" t="b">
        <f t="shared" si="441"/>
        <v>0</v>
      </c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/>
      <c r="DB21" s="5"/>
      <c r="DC21" s="141"/>
      <c r="DD21"/>
      <c r="DE21" s="137"/>
    </row>
    <row r="22" spans="1:109" s="4" customFormat="1" ht="12.75" customHeight="1" x14ac:dyDescent="0.2">
      <c r="A22" s="53" t="s">
        <v>11</v>
      </c>
      <c r="B22" s="51"/>
      <c r="C22" s="45"/>
      <c r="D22" s="50"/>
      <c r="E22" s="13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>
        <f t="shared" ref="AM22:AM26" si="442">SUM(ROUND(D22,0),ROUND(E22,0),ROUND(F22,0),ROUND(G22,0), ROUND(H22,0), ROUND(I22,0), ROUND(J22,0), ROUND(K22,0), ROUND(L22,0), ROUND(M22,0), ROUND(N22,0), ROUND(O22,0),ROUND(P22,0), ROUND(Q22,0), ROUND(R22,0), ROUND(S22,0), ROUND(T22,0), ROUND(U22,0), ROUND(V22,0), ROUND(W22,0), ROUND(X22,0), ROUND(Y22,0), ROUND(Z22,0), ROUND(AA22,0), ROUND(AB22,0), ROUND(AC22,0), ROUND(AD22,0), ROUND(AE22,0), ROUND(AF22,0), ROUND(AG22,0), ROUND(AH22,0), ROUND(AL22,0), ROUND(AJ22,0), ROUND(AK22,0), ROUND(AI22,0))</f>
        <v>0</v>
      </c>
      <c r="AN22" s="49">
        <f t="shared" si="64"/>
        <v>0</v>
      </c>
      <c r="AO22" s="26"/>
      <c r="AP22" s="26"/>
      <c r="AQ22" s="168"/>
      <c r="AR22" s="171" t="s">
        <v>549</v>
      </c>
      <c r="AS22" s="171" t="b">
        <f>AND(E$18&gt;0,ISNUMBER(SEARCH("ASP:",E$4)))</f>
        <v>0</v>
      </c>
      <c r="AT22" s="171" t="b">
        <f t="shared" ref="AT22:BZ22" si="443">AND(F$18&gt;0,ISNUMBER(SEARCH("ASP:",F$4)))</f>
        <v>0</v>
      </c>
      <c r="AU22" s="171" t="b">
        <f t="shared" si="443"/>
        <v>0</v>
      </c>
      <c r="AV22" s="171" t="b">
        <f t="shared" si="443"/>
        <v>0</v>
      </c>
      <c r="AW22" s="171" t="b">
        <f t="shared" si="443"/>
        <v>0</v>
      </c>
      <c r="AX22" s="171" t="b">
        <f t="shared" si="443"/>
        <v>0</v>
      </c>
      <c r="AY22" s="171" t="b">
        <f t="shared" si="443"/>
        <v>0</v>
      </c>
      <c r="AZ22" s="171" t="b">
        <f t="shared" si="443"/>
        <v>0</v>
      </c>
      <c r="BA22" s="171" t="b">
        <f t="shared" si="443"/>
        <v>0</v>
      </c>
      <c r="BB22" s="171" t="b">
        <f t="shared" si="443"/>
        <v>0</v>
      </c>
      <c r="BC22" s="171" t="b">
        <f t="shared" si="443"/>
        <v>0</v>
      </c>
      <c r="BD22" s="171" t="b">
        <f t="shared" si="443"/>
        <v>0</v>
      </c>
      <c r="BE22" s="171" t="b">
        <f t="shared" si="443"/>
        <v>0</v>
      </c>
      <c r="BF22" s="171" t="b">
        <f t="shared" si="443"/>
        <v>0</v>
      </c>
      <c r="BG22" s="171" t="b">
        <f t="shared" si="443"/>
        <v>0</v>
      </c>
      <c r="BH22" s="171" t="b">
        <f t="shared" si="443"/>
        <v>0</v>
      </c>
      <c r="BI22" s="171" t="b">
        <f t="shared" si="443"/>
        <v>0</v>
      </c>
      <c r="BJ22" s="171" t="b">
        <f t="shared" si="443"/>
        <v>0</v>
      </c>
      <c r="BK22" s="171" t="b">
        <f t="shared" si="443"/>
        <v>0</v>
      </c>
      <c r="BL22" s="171" t="b">
        <f t="shared" si="443"/>
        <v>0</v>
      </c>
      <c r="BM22" s="171" t="b">
        <f t="shared" si="443"/>
        <v>0</v>
      </c>
      <c r="BN22" s="171" t="b">
        <f t="shared" si="443"/>
        <v>0</v>
      </c>
      <c r="BO22" s="171" t="b">
        <f t="shared" si="443"/>
        <v>0</v>
      </c>
      <c r="BP22" s="171" t="b">
        <f t="shared" si="443"/>
        <v>0</v>
      </c>
      <c r="BQ22" s="171" t="b">
        <f t="shared" si="443"/>
        <v>0</v>
      </c>
      <c r="BR22" s="171" t="b">
        <f t="shared" si="443"/>
        <v>0</v>
      </c>
      <c r="BS22" s="171" t="b">
        <f t="shared" si="443"/>
        <v>0</v>
      </c>
      <c r="BT22" s="171" t="b">
        <f t="shared" si="443"/>
        <v>0</v>
      </c>
      <c r="BU22" s="171" t="b">
        <f t="shared" si="443"/>
        <v>0</v>
      </c>
      <c r="BV22" s="171" t="b">
        <f t="shared" si="443"/>
        <v>0</v>
      </c>
      <c r="BW22" s="171" t="b">
        <f t="shared" si="443"/>
        <v>0</v>
      </c>
      <c r="BX22" s="171" t="b">
        <f t="shared" si="443"/>
        <v>0</v>
      </c>
      <c r="BY22" s="171" t="b">
        <f t="shared" si="443"/>
        <v>0</v>
      </c>
      <c r="BZ22" s="171" t="b">
        <f t="shared" si="443"/>
        <v>0</v>
      </c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/>
      <c r="DB22" s="5"/>
      <c r="DC22" s="141"/>
      <c r="DD22"/>
      <c r="DE22" s="137"/>
    </row>
    <row r="23" spans="1:109" s="4" customFormat="1" ht="12.75" customHeight="1" x14ac:dyDescent="0.2">
      <c r="A23" s="43" t="s">
        <v>164</v>
      </c>
      <c r="B23" s="51"/>
      <c r="C23" s="45"/>
      <c r="D23" s="5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>
        <f t="shared" si="442"/>
        <v>0</v>
      </c>
      <c r="AN23" s="49">
        <f t="shared" si="64"/>
        <v>0</v>
      </c>
      <c r="AO23" s="26"/>
      <c r="AP23" s="26"/>
      <c r="AQ23" s="26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/>
      <c r="DB23" s="5"/>
      <c r="DC23" s="141"/>
      <c r="DD23"/>
      <c r="DE23" s="137"/>
    </row>
    <row r="24" spans="1:109" s="4" customFormat="1" ht="12.75" customHeight="1" x14ac:dyDescent="0.2">
      <c r="A24" s="53" t="s">
        <v>386</v>
      </c>
      <c r="B24" s="51"/>
      <c r="C24" s="52"/>
      <c r="D24" s="5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>
        <f t="shared" si="442"/>
        <v>0</v>
      </c>
      <c r="AN24" s="49">
        <f t="shared" si="64"/>
        <v>0</v>
      </c>
      <c r="AO24" s="26"/>
      <c r="AP24" s="26"/>
      <c r="AQ24" s="26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/>
      <c r="DB24" s="5"/>
      <c r="DC24" s="139"/>
      <c r="DD24"/>
      <c r="DE24" s="137"/>
    </row>
    <row r="25" spans="1:109" s="4" customFormat="1" ht="12.75" customHeight="1" x14ac:dyDescent="0.2">
      <c r="A25" s="43" t="s">
        <v>28</v>
      </c>
      <c r="B25" s="51"/>
      <c r="C25" s="52"/>
      <c r="D25" s="5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>
        <f t="shared" si="442"/>
        <v>0</v>
      </c>
      <c r="AN25" s="54">
        <f t="shared" si="64"/>
        <v>0</v>
      </c>
      <c r="AO25" s="26"/>
      <c r="AP25" s="26"/>
      <c r="AQ25" s="26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/>
      <c r="DB25" s="5"/>
      <c r="DC25"/>
      <c r="DD25"/>
      <c r="DE25" s="137"/>
    </row>
    <row r="26" spans="1:109" s="4" customFormat="1" ht="12.75" customHeight="1" x14ac:dyDescent="0.2">
      <c r="A26" s="55" t="s">
        <v>387</v>
      </c>
      <c r="B26" s="56"/>
      <c r="C26" s="57"/>
      <c r="D26" s="5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>
        <f t="shared" si="442"/>
        <v>0</v>
      </c>
      <c r="AN26" s="58">
        <f t="shared" si="64"/>
        <v>0</v>
      </c>
      <c r="AO26" s="26"/>
      <c r="AP26" s="26"/>
      <c r="AQ26" s="26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/>
      <c r="DB26" s="5"/>
      <c r="DC26" s="139"/>
      <c r="DD26"/>
      <c r="DE26" s="137"/>
    </row>
    <row r="27" spans="1:109" s="4" customFormat="1" ht="12.75" customHeight="1" x14ac:dyDescent="0.2">
      <c r="A27" s="53" t="s">
        <v>776</v>
      </c>
      <c r="B27" s="51"/>
      <c r="C27" s="52"/>
      <c r="D27" s="46" t="s">
        <v>321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48">
        <f>SUM(ROUND(E27,0),ROUND(F27,0),ROUND(G27,0), ROUND(H27,0), ROUND(I27,0), ROUND(J27,0), ROUND(K27,0), ROUND(L27,0), ROUND(M27,0), ROUND(N27,0), ROUND(O27,0),ROUND(P27,0), ROUND(Q27,0), ROUND(R27,0), ROUND(S27,0), ROUND(T27,0), ROUND(U27,0), ROUND(V27,0), ROUND(W27,0), ROUND(X27,0), ROUND(Y27,0), ROUND(Z27,0), ROUND(AA27,0), ROUND(AB27,0), ROUND(AC27,0), ROUND(AD27,0), ROUND(AE27,0), ROUND(AF27,0), ROUND(AG27,0), ROUND(AH27,0), ROUND(AI27,0), ROUND(AJ27,0), ROUND(AK27,0), ROUND(AL27,0))</f>
        <v>0</v>
      </c>
      <c r="AN27" s="49">
        <f t="shared" ref="AN27" si="444">IFERROR(AM27/$AM$28,0)</f>
        <v>0</v>
      </c>
      <c r="AO27" s="26"/>
      <c r="AP27" s="26"/>
      <c r="AQ27" s="168" t="s">
        <v>548</v>
      </c>
      <c r="AR27" s="171" t="b">
        <f>AND(D$11&gt;0,ISNUMBER(SEARCH("HTS: Not Disaggregated-SD",D$4)))</f>
        <v>0</v>
      </c>
      <c r="AS27" s="171" t="b">
        <f t="shared" ref="AS27:BX27" si="445">AND(E$11&gt;0,ISNUMBER(SEARCH("HTS: Not Disaggregated-SD",E$4)))</f>
        <v>0</v>
      </c>
      <c r="AT27" s="171" t="b">
        <f t="shared" si="445"/>
        <v>0</v>
      </c>
      <c r="AU27" s="171" t="b">
        <f t="shared" si="445"/>
        <v>0</v>
      </c>
      <c r="AV27" s="171" t="b">
        <f t="shared" si="445"/>
        <v>0</v>
      </c>
      <c r="AW27" s="171" t="b">
        <f t="shared" si="445"/>
        <v>0</v>
      </c>
      <c r="AX27" s="171" t="b">
        <f t="shared" si="445"/>
        <v>0</v>
      </c>
      <c r="AY27" s="171" t="b">
        <f t="shared" si="445"/>
        <v>0</v>
      </c>
      <c r="AZ27" s="171" t="b">
        <f t="shared" si="445"/>
        <v>0</v>
      </c>
      <c r="BA27" s="171" t="b">
        <f t="shared" si="445"/>
        <v>0</v>
      </c>
      <c r="BB27" s="171" t="b">
        <f t="shared" si="445"/>
        <v>0</v>
      </c>
      <c r="BC27" s="171" t="b">
        <f t="shared" si="445"/>
        <v>0</v>
      </c>
      <c r="BD27" s="171" t="b">
        <f t="shared" si="445"/>
        <v>0</v>
      </c>
      <c r="BE27" s="171" t="b">
        <f t="shared" si="445"/>
        <v>0</v>
      </c>
      <c r="BF27" s="171" t="b">
        <f t="shared" si="445"/>
        <v>0</v>
      </c>
      <c r="BG27" s="171" t="b">
        <f t="shared" si="445"/>
        <v>0</v>
      </c>
      <c r="BH27" s="171" t="b">
        <f t="shared" si="445"/>
        <v>0</v>
      </c>
      <c r="BI27" s="171" t="b">
        <f t="shared" si="445"/>
        <v>0</v>
      </c>
      <c r="BJ27" s="171" t="b">
        <f t="shared" si="445"/>
        <v>0</v>
      </c>
      <c r="BK27" s="171" t="b">
        <f t="shared" si="445"/>
        <v>0</v>
      </c>
      <c r="BL27" s="171" t="b">
        <f t="shared" si="445"/>
        <v>0</v>
      </c>
      <c r="BM27" s="171" t="b">
        <f t="shared" si="445"/>
        <v>0</v>
      </c>
      <c r="BN27" s="171" t="b">
        <f t="shared" si="445"/>
        <v>0</v>
      </c>
      <c r="BO27" s="171" t="b">
        <f t="shared" si="445"/>
        <v>0</v>
      </c>
      <c r="BP27" s="171" t="b">
        <f t="shared" si="445"/>
        <v>0</v>
      </c>
      <c r="BQ27" s="171" t="b">
        <f t="shared" si="445"/>
        <v>0</v>
      </c>
      <c r="BR27" s="171" t="b">
        <f t="shared" si="445"/>
        <v>0</v>
      </c>
      <c r="BS27" s="171" t="b">
        <f t="shared" si="445"/>
        <v>0</v>
      </c>
      <c r="BT27" s="171" t="b">
        <f t="shared" si="445"/>
        <v>0</v>
      </c>
      <c r="BU27" s="171" t="b">
        <f t="shared" si="445"/>
        <v>0</v>
      </c>
      <c r="BV27" s="171" t="b">
        <f t="shared" si="445"/>
        <v>0</v>
      </c>
      <c r="BW27" s="171" t="b">
        <f t="shared" si="445"/>
        <v>0</v>
      </c>
      <c r="BX27" s="171" t="b">
        <f t="shared" si="445"/>
        <v>0</v>
      </c>
      <c r="BY27" s="171" t="b">
        <f>AND(AK$11&gt;0,ISNUMBER(SEARCH("HTS: Not Disaggregated-SD",AK$4)))</f>
        <v>0</v>
      </c>
      <c r="BZ27" s="171" t="b">
        <f>AND(AL$11&gt;0,ISNUMBER(SEARCH("HTS: Not Disaggregated-SD",AL$4)))</f>
        <v>0</v>
      </c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/>
      <c r="DB27" s="5"/>
      <c r="DC27" s="141"/>
      <c r="DD27"/>
      <c r="DE27" s="137"/>
    </row>
    <row r="28" spans="1:109" s="4" customFormat="1" ht="12.75" customHeight="1" x14ac:dyDescent="0.2">
      <c r="A28" s="59" t="s">
        <v>590</v>
      </c>
      <c r="B28" s="60"/>
      <c r="C28" s="61"/>
      <c r="D28" s="62">
        <f>ROUND(D9,0)+ROUND(D10,0)+ROUND(D11,0)+ROUND(D12,0)+ROUND(D13,0)+ROUND(D14,0)+ROUND(D17,0)+ROUND(D21,0)+ROUND(D22,0)+ROUND(D23,0)+ROUND(D25,0)+ROUND(D26,0)+ROUND(D24,0)</f>
        <v>0</v>
      </c>
      <c r="E28" s="62">
        <f t="shared" ref="E28:AL28" si="446">ROUND(E7,0)+ROUND(E8,0)+ROUND(E9,0)+ROUND(E10,0)+ROUND(E11,0) + ROUND(E12,0) + ROUND(E13,0) + ROUND(E14,0)+ ROUND(E15,0)+ROUND(E16,0)+ROUND(E17,0)+ROUND(E18,0)+ROUND(E19,0)+ROUND(E20,0)+ROUND(E21,0)+ROUND(E22,0)+ROUND(E23,0)+ROUND(E27,0)+ROUND(E24,0)+ROUND(E25,0)+ROUND(E26,0)</f>
        <v>0</v>
      </c>
      <c r="F28" s="62">
        <f t="shared" si="446"/>
        <v>0</v>
      </c>
      <c r="G28" s="62">
        <f t="shared" si="446"/>
        <v>0</v>
      </c>
      <c r="H28" s="62">
        <f t="shared" si="446"/>
        <v>0</v>
      </c>
      <c r="I28" s="62">
        <f t="shared" si="446"/>
        <v>0</v>
      </c>
      <c r="J28" s="62">
        <f t="shared" si="446"/>
        <v>0</v>
      </c>
      <c r="K28" s="62">
        <f t="shared" si="446"/>
        <v>0</v>
      </c>
      <c r="L28" s="62">
        <f t="shared" si="446"/>
        <v>0</v>
      </c>
      <c r="M28" s="62">
        <f t="shared" si="446"/>
        <v>0</v>
      </c>
      <c r="N28" s="62">
        <f t="shared" si="446"/>
        <v>0</v>
      </c>
      <c r="O28" s="62">
        <f t="shared" si="446"/>
        <v>0</v>
      </c>
      <c r="P28" s="62">
        <f t="shared" si="446"/>
        <v>0</v>
      </c>
      <c r="Q28" s="62">
        <f t="shared" si="446"/>
        <v>0</v>
      </c>
      <c r="R28" s="62">
        <f t="shared" si="446"/>
        <v>0</v>
      </c>
      <c r="S28" s="62">
        <f t="shared" si="446"/>
        <v>0</v>
      </c>
      <c r="T28" s="62">
        <f t="shared" si="446"/>
        <v>0</v>
      </c>
      <c r="U28" s="62">
        <f t="shared" si="446"/>
        <v>0</v>
      </c>
      <c r="V28" s="62">
        <f t="shared" si="446"/>
        <v>0</v>
      </c>
      <c r="W28" s="62">
        <f t="shared" si="446"/>
        <v>0</v>
      </c>
      <c r="X28" s="62">
        <f t="shared" si="446"/>
        <v>0</v>
      </c>
      <c r="Y28" s="62">
        <f t="shared" si="446"/>
        <v>0</v>
      </c>
      <c r="Z28" s="62">
        <f t="shared" si="446"/>
        <v>0</v>
      </c>
      <c r="AA28" s="62">
        <f t="shared" si="446"/>
        <v>0</v>
      </c>
      <c r="AB28" s="62">
        <f t="shared" si="446"/>
        <v>0</v>
      </c>
      <c r="AC28" s="62">
        <f t="shared" si="446"/>
        <v>0</v>
      </c>
      <c r="AD28" s="62">
        <f t="shared" si="446"/>
        <v>0</v>
      </c>
      <c r="AE28" s="62">
        <f t="shared" si="446"/>
        <v>0</v>
      </c>
      <c r="AF28" s="62">
        <f t="shared" si="446"/>
        <v>0</v>
      </c>
      <c r="AG28" s="62">
        <f t="shared" si="446"/>
        <v>0</v>
      </c>
      <c r="AH28" s="62">
        <f t="shared" si="446"/>
        <v>0</v>
      </c>
      <c r="AI28" s="62">
        <f t="shared" si="446"/>
        <v>0</v>
      </c>
      <c r="AJ28" s="62">
        <f t="shared" si="446"/>
        <v>0</v>
      </c>
      <c r="AK28" s="62">
        <f t="shared" si="446"/>
        <v>0</v>
      </c>
      <c r="AL28" s="62">
        <f t="shared" si="446"/>
        <v>0</v>
      </c>
      <c r="AM28" s="63">
        <f>SUM(AM7:AM27)</f>
        <v>0</v>
      </c>
      <c r="AN28" s="64">
        <f>IFERROR(AM28/$AM$28,0)</f>
        <v>0</v>
      </c>
      <c r="AO28" s="26"/>
      <c r="AP28" s="26"/>
      <c r="AQ28" s="168"/>
      <c r="AR28" s="171" t="b">
        <f>AND(D$11&gt;0,ISNUMBER(SEARCH("PREV: Condom &amp; Lubricant Programming-SD",D$4)))</f>
        <v>0</v>
      </c>
      <c r="AS28" s="171" t="b">
        <f>AND(E$11&gt;0,ISNUMBER(SEARCH("PREV: Condom &amp; Lubricant Programming-SD",E$4)))</f>
        <v>0</v>
      </c>
      <c r="AT28" s="171" t="b">
        <f t="shared" ref="AT28:BZ28" si="447">AND(F$11&gt;0,ISNUMBER(SEARCH("PREV: Condom &amp; Lubricant Programming-SD",F$4)))</f>
        <v>0</v>
      </c>
      <c r="AU28" s="171" t="b">
        <f t="shared" si="447"/>
        <v>0</v>
      </c>
      <c r="AV28" s="171" t="b">
        <f t="shared" si="447"/>
        <v>0</v>
      </c>
      <c r="AW28" s="171" t="b">
        <f t="shared" si="447"/>
        <v>0</v>
      </c>
      <c r="AX28" s="171" t="b">
        <f t="shared" si="447"/>
        <v>0</v>
      </c>
      <c r="AY28" s="171" t="b">
        <f t="shared" si="447"/>
        <v>0</v>
      </c>
      <c r="AZ28" s="171" t="b">
        <f t="shared" si="447"/>
        <v>0</v>
      </c>
      <c r="BA28" s="171" t="b">
        <f t="shared" si="447"/>
        <v>0</v>
      </c>
      <c r="BB28" s="171" t="b">
        <f t="shared" si="447"/>
        <v>0</v>
      </c>
      <c r="BC28" s="171" t="b">
        <f t="shared" si="447"/>
        <v>0</v>
      </c>
      <c r="BD28" s="171" t="b">
        <f t="shared" si="447"/>
        <v>0</v>
      </c>
      <c r="BE28" s="171" t="b">
        <f t="shared" si="447"/>
        <v>0</v>
      </c>
      <c r="BF28" s="171" t="b">
        <f t="shared" si="447"/>
        <v>0</v>
      </c>
      <c r="BG28" s="171" t="b">
        <f t="shared" si="447"/>
        <v>0</v>
      </c>
      <c r="BH28" s="171" t="b">
        <f t="shared" si="447"/>
        <v>0</v>
      </c>
      <c r="BI28" s="171" t="b">
        <f t="shared" si="447"/>
        <v>0</v>
      </c>
      <c r="BJ28" s="171" t="b">
        <f t="shared" si="447"/>
        <v>0</v>
      </c>
      <c r="BK28" s="171" t="b">
        <f t="shared" si="447"/>
        <v>0</v>
      </c>
      <c r="BL28" s="171" t="b">
        <f t="shared" si="447"/>
        <v>0</v>
      </c>
      <c r="BM28" s="171" t="b">
        <f t="shared" si="447"/>
        <v>0</v>
      </c>
      <c r="BN28" s="171" t="b">
        <f t="shared" si="447"/>
        <v>0</v>
      </c>
      <c r="BO28" s="171" t="b">
        <f t="shared" si="447"/>
        <v>0</v>
      </c>
      <c r="BP28" s="171" t="b">
        <f t="shared" si="447"/>
        <v>0</v>
      </c>
      <c r="BQ28" s="171" t="b">
        <f t="shared" si="447"/>
        <v>0</v>
      </c>
      <c r="BR28" s="171" t="b">
        <f t="shared" si="447"/>
        <v>0</v>
      </c>
      <c r="BS28" s="171" t="b">
        <f t="shared" si="447"/>
        <v>0</v>
      </c>
      <c r="BT28" s="171" t="b">
        <f t="shared" si="447"/>
        <v>0</v>
      </c>
      <c r="BU28" s="171" t="b">
        <f t="shared" si="447"/>
        <v>0</v>
      </c>
      <c r="BV28" s="171" t="b">
        <f t="shared" si="447"/>
        <v>0</v>
      </c>
      <c r="BW28" s="171" t="b">
        <f t="shared" si="447"/>
        <v>0</v>
      </c>
      <c r="BX28" s="171" t="b">
        <f t="shared" si="447"/>
        <v>0</v>
      </c>
      <c r="BY28" s="171" t="b">
        <f t="shared" si="447"/>
        <v>0</v>
      </c>
      <c r="BZ28" s="171" t="b">
        <f t="shared" si="447"/>
        <v>0</v>
      </c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/>
      <c r="DB28" s="5"/>
      <c r="DC28" s="139"/>
      <c r="DD28"/>
      <c r="DE28" s="137"/>
    </row>
    <row r="29" spans="1:109" x14ac:dyDescent="0.2">
      <c r="AQ29" s="170"/>
      <c r="AR29" s="171" t="b">
        <f>AND(D$11&gt;0,ISNUMBER(SEARCH("PREV: Medication assisted treatment-SD",D$4)))</f>
        <v>0</v>
      </c>
      <c r="AS29" s="171" t="b">
        <f>AND(E$11&gt;0,ISNUMBER(SEARCH("PREV: Medication assisted treatment-SD",E$4)))</f>
        <v>0</v>
      </c>
      <c r="AT29" s="171" t="b">
        <f t="shared" ref="AT29:BZ29" si="448">AND(F$11&gt;0,ISNUMBER(SEARCH("PREV: Medication assisted treatment-SD",F$4)))</f>
        <v>0</v>
      </c>
      <c r="AU29" s="171" t="b">
        <f t="shared" si="448"/>
        <v>0</v>
      </c>
      <c r="AV29" s="171" t="b">
        <f t="shared" si="448"/>
        <v>0</v>
      </c>
      <c r="AW29" s="171" t="b">
        <f t="shared" si="448"/>
        <v>0</v>
      </c>
      <c r="AX29" s="171" t="b">
        <f t="shared" si="448"/>
        <v>0</v>
      </c>
      <c r="AY29" s="171" t="b">
        <f t="shared" si="448"/>
        <v>0</v>
      </c>
      <c r="AZ29" s="171" t="b">
        <f t="shared" si="448"/>
        <v>0</v>
      </c>
      <c r="BA29" s="171" t="b">
        <f t="shared" si="448"/>
        <v>0</v>
      </c>
      <c r="BB29" s="171" t="b">
        <f t="shared" si="448"/>
        <v>0</v>
      </c>
      <c r="BC29" s="171" t="b">
        <f t="shared" si="448"/>
        <v>0</v>
      </c>
      <c r="BD29" s="171" t="b">
        <f t="shared" si="448"/>
        <v>0</v>
      </c>
      <c r="BE29" s="171" t="b">
        <f t="shared" si="448"/>
        <v>0</v>
      </c>
      <c r="BF29" s="171" t="b">
        <f t="shared" si="448"/>
        <v>0</v>
      </c>
      <c r="BG29" s="171" t="b">
        <f t="shared" si="448"/>
        <v>0</v>
      </c>
      <c r="BH29" s="171" t="b">
        <f t="shared" si="448"/>
        <v>0</v>
      </c>
      <c r="BI29" s="171" t="b">
        <f t="shared" si="448"/>
        <v>0</v>
      </c>
      <c r="BJ29" s="171" t="b">
        <f t="shared" si="448"/>
        <v>0</v>
      </c>
      <c r="BK29" s="171" t="b">
        <f t="shared" si="448"/>
        <v>0</v>
      </c>
      <c r="BL29" s="171" t="b">
        <f t="shared" si="448"/>
        <v>0</v>
      </c>
      <c r="BM29" s="171" t="b">
        <f t="shared" si="448"/>
        <v>0</v>
      </c>
      <c r="BN29" s="171" t="b">
        <f t="shared" si="448"/>
        <v>0</v>
      </c>
      <c r="BO29" s="171" t="b">
        <f t="shared" si="448"/>
        <v>0</v>
      </c>
      <c r="BP29" s="171" t="b">
        <f t="shared" si="448"/>
        <v>0</v>
      </c>
      <c r="BQ29" s="171" t="b">
        <f t="shared" si="448"/>
        <v>0</v>
      </c>
      <c r="BR29" s="171" t="b">
        <f t="shared" si="448"/>
        <v>0</v>
      </c>
      <c r="BS29" s="171" t="b">
        <f t="shared" si="448"/>
        <v>0</v>
      </c>
      <c r="BT29" s="171" t="b">
        <f t="shared" si="448"/>
        <v>0</v>
      </c>
      <c r="BU29" s="171" t="b">
        <f t="shared" si="448"/>
        <v>0</v>
      </c>
      <c r="BV29" s="171" t="b">
        <f t="shared" si="448"/>
        <v>0</v>
      </c>
      <c r="BW29" s="171" t="b">
        <f t="shared" si="448"/>
        <v>0</v>
      </c>
      <c r="BX29" s="171" t="b">
        <f t="shared" si="448"/>
        <v>0</v>
      </c>
      <c r="BY29" s="171" t="b">
        <f t="shared" si="448"/>
        <v>0</v>
      </c>
      <c r="BZ29" s="171" t="b">
        <f t="shared" si="448"/>
        <v>0</v>
      </c>
    </row>
    <row r="30" spans="1:109" x14ac:dyDescent="0.2">
      <c r="AQ30" s="170"/>
      <c r="AR30" s="171" t="b">
        <f>AND(D$11&gt;0,ISNUMBER(SEARCH("PREV: Not Disaggregated-SD",D$4)))</f>
        <v>0</v>
      </c>
      <c r="AS30" s="171" t="b">
        <f>AND(E$11&gt;0,ISNUMBER(SEARCH("PREV: Not Disaggregated-SD",E$4)))</f>
        <v>0</v>
      </c>
      <c r="AT30" s="171" t="b">
        <f t="shared" ref="AT30:BZ30" si="449">AND(F$11&gt;0,ISNUMBER(SEARCH("PREV: Not Disaggregated-SD",F$4)))</f>
        <v>0</v>
      </c>
      <c r="AU30" s="171" t="b">
        <f t="shared" si="449"/>
        <v>0</v>
      </c>
      <c r="AV30" s="171" t="b">
        <f t="shared" si="449"/>
        <v>0</v>
      </c>
      <c r="AW30" s="171" t="b">
        <f t="shared" si="449"/>
        <v>0</v>
      </c>
      <c r="AX30" s="171" t="b">
        <f t="shared" si="449"/>
        <v>0</v>
      </c>
      <c r="AY30" s="171" t="b">
        <f t="shared" si="449"/>
        <v>0</v>
      </c>
      <c r="AZ30" s="171" t="b">
        <f t="shared" si="449"/>
        <v>0</v>
      </c>
      <c r="BA30" s="171" t="b">
        <f t="shared" si="449"/>
        <v>0</v>
      </c>
      <c r="BB30" s="171" t="b">
        <f t="shared" si="449"/>
        <v>0</v>
      </c>
      <c r="BC30" s="171" t="b">
        <f t="shared" si="449"/>
        <v>0</v>
      </c>
      <c r="BD30" s="171" t="b">
        <f t="shared" si="449"/>
        <v>0</v>
      </c>
      <c r="BE30" s="171" t="b">
        <f t="shared" si="449"/>
        <v>0</v>
      </c>
      <c r="BF30" s="171" t="b">
        <f t="shared" si="449"/>
        <v>0</v>
      </c>
      <c r="BG30" s="171" t="b">
        <f t="shared" si="449"/>
        <v>0</v>
      </c>
      <c r="BH30" s="171" t="b">
        <f t="shared" si="449"/>
        <v>0</v>
      </c>
      <c r="BI30" s="171" t="b">
        <f t="shared" si="449"/>
        <v>0</v>
      </c>
      <c r="BJ30" s="171" t="b">
        <f t="shared" si="449"/>
        <v>0</v>
      </c>
      <c r="BK30" s="171" t="b">
        <f t="shared" si="449"/>
        <v>0</v>
      </c>
      <c r="BL30" s="171" t="b">
        <f t="shared" si="449"/>
        <v>0</v>
      </c>
      <c r="BM30" s="171" t="b">
        <f t="shared" si="449"/>
        <v>0</v>
      </c>
      <c r="BN30" s="171" t="b">
        <f t="shared" si="449"/>
        <v>0</v>
      </c>
      <c r="BO30" s="171" t="b">
        <f t="shared" si="449"/>
        <v>0</v>
      </c>
      <c r="BP30" s="171" t="b">
        <f t="shared" si="449"/>
        <v>0</v>
      </c>
      <c r="BQ30" s="171" t="b">
        <f t="shared" si="449"/>
        <v>0</v>
      </c>
      <c r="BR30" s="171" t="b">
        <f t="shared" si="449"/>
        <v>0</v>
      </c>
      <c r="BS30" s="171" t="b">
        <f t="shared" si="449"/>
        <v>0</v>
      </c>
      <c r="BT30" s="171" t="b">
        <f t="shared" si="449"/>
        <v>0</v>
      </c>
      <c r="BU30" s="171" t="b">
        <f t="shared" si="449"/>
        <v>0</v>
      </c>
      <c r="BV30" s="171" t="b">
        <f t="shared" si="449"/>
        <v>0</v>
      </c>
      <c r="BW30" s="171" t="b">
        <f t="shared" si="449"/>
        <v>0</v>
      </c>
      <c r="BX30" s="171" t="b">
        <f t="shared" si="449"/>
        <v>0</v>
      </c>
      <c r="BY30" s="171" t="b">
        <f t="shared" si="449"/>
        <v>0</v>
      </c>
      <c r="BZ30" s="171" t="b">
        <f t="shared" si="449"/>
        <v>0</v>
      </c>
    </row>
    <row r="31" spans="1:109" x14ac:dyDescent="0.2">
      <c r="AQ31" s="170"/>
      <c r="AR31" s="171" t="b">
        <f>AND(D$11&gt;0,ISNUMBER(SEARCH("PREV: PrEP-SD",D$4)))</f>
        <v>0</v>
      </c>
      <c r="AS31" s="171" t="b">
        <f>AND(E$11&gt;0,ISNUMBER(SEARCH("PREV: PrEP-SD",E$4)))</f>
        <v>0</v>
      </c>
      <c r="AT31" s="171" t="b">
        <f t="shared" ref="AT31:BZ31" si="450">AND(F$11&gt;0,ISNUMBER(SEARCH("PREV: PrEP-SD",F$4)))</f>
        <v>0</v>
      </c>
      <c r="AU31" s="171" t="b">
        <f t="shared" si="450"/>
        <v>0</v>
      </c>
      <c r="AV31" s="171" t="b">
        <f t="shared" si="450"/>
        <v>0</v>
      </c>
      <c r="AW31" s="171" t="b">
        <f t="shared" si="450"/>
        <v>0</v>
      </c>
      <c r="AX31" s="171" t="b">
        <f t="shared" si="450"/>
        <v>0</v>
      </c>
      <c r="AY31" s="171" t="b">
        <f t="shared" si="450"/>
        <v>0</v>
      </c>
      <c r="AZ31" s="171" t="b">
        <f t="shared" si="450"/>
        <v>0</v>
      </c>
      <c r="BA31" s="171" t="b">
        <f t="shared" si="450"/>
        <v>0</v>
      </c>
      <c r="BB31" s="171" t="b">
        <f t="shared" si="450"/>
        <v>0</v>
      </c>
      <c r="BC31" s="171" t="b">
        <f t="shared" si="450"/>
        <v>0</v>
      </c>
      <c r="BD31" s="171" t="b">
        <f t="shared" si="450"/>
        <v>0</v>
      </c>
      <c r="BE31" s="171" t="b">
        <f t="shared" si="450"/>
        <v>0</v>
      </c>
      <c r="BF31" s="171" t="b">
        <f t="shared" si="450"/>
        <v>0</v>
      </c>
      <c r="BG31" s="171" t="b">
        <f t="shared" si="450"/>
        <v>0</v>
      </c>
      <c r="BH31" s="171" t="b">
        <f t="shared" si="450"/>
        <v>0</v>
      </c>
      <c r="BI31" s="171" t="b">
        <f t="shared" si="450"/>
        <v>0</v>
      </c>
      <c r="BJ31" s="171" t="b">
        <f t="shared" si="450"/>
        <v>0</v>
      </c>
      <c r="BK31" s="171" t="b">
        <f t="shared" si="450"/>
        <v>0</v>
      </c>
      <c r="BL31" s="171" t="b">
        <f t="shared" si="450"/>
        <v>0</v>
      </c>
      <c r="BM31" s="171" t="b">
        <f t="shared" si="450"/>
        <v>0</v>
      </c>
      <c r="BN31" s="171" t="b">
        <f t="shared" si="450"/>
        <v>0</v>
      </c>
      <c r="BO31" s="171" t="b">
        <f t="shared" si="450"/>
        <v>0</v>
      </c>
      <c r="BP31" s="171" t="b">
        <f t="shared" si="450"/>
        <v>0</v>
      </c>
      <c r="BQ31" s="171" t="b">
        <f t="shared" si="450"/>
        <v>0</v>
      </c>
      <c r="BR31" s="171" t="b">
        <f t="shared" si="450"/>
        <v>0</v>
      </c>
      <c r="BS31" s="171" t="b">
        <f t="shared" si="450"/>
        <v>0</v>
      </c>
      <c r="BT31" s="171" t="b">
        <f t="shared" si="450"/>
        <v>0</v>
      </c>
      <c r="BU31" s="171" t="b">
        <f t="shared" si="450"/>
        <v>0</v>
      </c>
      <c r="BV31" s="171" t="b">
        <f t="shared" si="450"/>
        <v>0</v>
      </c>
      <c r="BW31" s="171" t="b">
        <f t="shared" si="450"/>
        <v>0</v>
      </c>
      <c r="BX31" s="171" t="b">
        <f t="shared" si="450"/>
        <v>0</v>
      </c>
      <c r="BY31" s="171" t="b">
        <f t="shared" si="450"/>
        <v>0</v>
      </c>
      <c r="BZ31" s="171" t="b">
        <f t="shared" si="450"/>
        <v>0</v>
      </c>
    </row>
    <row r="32" spans="1:109" x14ac:dyDescent="0.2">
      <c r="AQ32" s="170"/>
      <c r="AR32" s="171" t="b">
        <f>AND(D$11&gt;0,ISNUMBER(SEARCH("PREV: Primary prevention of HIV and sexual violence-SD",D$4)))</f>
        <v>0</v>
      </c>
      <c r="AS32" s="171" t="b">
        <f>AND(E$11&gt;0,ISNUMBER(SEARCH("PREV: Primary prevention of HIV and sexual violence-SD",E$4)))</f>
        <v>0</v>
      </c>
      <c r="AT32" s="171" t="b">
        <f t="shared" ref="AT32:BZ32" si="451">AND(F$11&gt;0,ISNUMBER(SEARCH("PREV: Primary prevention of HIV and sexual violence-SD",F$4)))</f>
        <v>0</v>
      </c>
      <c r="AU32" s="171" t="b">
        <f t="shared" si="451"/>
        <v>0</v>
      </c>
      <c r="AV32" s="171" t="b">
        <f t="shared" si="451"/>
        <v>0</v>
      </c>
      <c r="AW32" s="171" t="b">
        <f t="shared" si="451"/>
        <v>0</v>
      </c>
      <c r="AX32" s="171" t="b">
        <f t="shared" si="451"/>
        <v>0</v>
      </c>
      <c r="AY32" s="171" t="b">
        <f t="shared" si="451"/>
        <v>0</v>
      </c>
      <c r="AZ32" s="171" t="b">
        <f t="shared" si="451"/>
        <v>0</v>
      </c>
      <c r="BA32" s="171" t="b">
        <f t="shared" si="451"/>
        <v>0</v>
      </c>
      <c r="BB32" s="171" t="b">
        <f t="shared" si="451"/>
        <v>0</v>
      </c>
      <c r="BC32" s="171" t="b">
        <f t="shared" si="451"/>
        <v>0</v>
      </c>
      <c r="BD32" s="171" t="b">
        <f t="shared" si="451"/>
        <v>0</v>
      </c>
      <c r="BE32" s="171" t="b">
        <f t="shared" si="451"/>
        <v>0</v>
      </c>
      <c r="BF32" s="171" t="b">
        <f t="shared" si="451"/>
        <v>0</v>
      </c>
      <c r="BG32" s="171" t="b">
        <f t="shared" si="451"/>
        <v>0</v>
      </c>
      <c r="BH32" s="171" t="b">
        <f t="shared" si="451"/>
        <v>0</v>
      </c>
      <c r="BI32" s="171" t="b">
        <f t="shared" si="451"/>
        <v>0</v>
      </c>
      <c r="BJ32" s="171" t="b">
        <f t="shared" si="451"/>
        <v>0</v>
      </c>
      <c r="BK32" s="171" t="b">
        <f t="shared" si="451"/>
        <v>0</v>
      </c>
      <c r="BL32" s="171" t="b">
        <f t="shared" si="451"/>
        <v>0</v>
      </c>
      <c r="BM32" s="171" t="b">
        <f t="shared" si="451"/>
        <v>0</v>
      </c>
      <c r="BN32" s="171" t="b">
        <f t="shared" si="451"/>
        <v>0</v>
      </c>
      <c r="BO32" s="171" t="b">
        <f t="shared" si="451"/>
        <v>0</v>
      </c>
      <c r="BP32" s="171" t="b">
        <f t="shared" si="451"/>
        <v>0</v>
      </c>
      <c r="BQ32" s="171" t="b">
        <f t="shared" si="451"/>
        <v>0</v>
      </c>
      <c r="BR32" s="171" t="b">
        <f t="shared" si="451"/>
        <v>0</v>
      </c>
      <c r="BS32" s="171" t="b">
        <f t="shared" si="451"/>
        <v>0</v>
      </c>
      <c r="BT32" s="171" t="b">
        <f t="shared" si="451"/>
        <v>0</v>
      </c>
      <c r="BU32" s="171" t="b">
        <f t="shared" si="451"/>
        <v>0</v>
      </c>
      <c r="BV32" s="171" t="b">
        <f t="shared" si="451"/>
        <v>0</v>
      </c>
      <c r="BW32" s="171" t="b">
        <f t="shared" si="451"/>
        <v>0</v>
      </c>
      <c r="BX32" s="171" t="b">
        <f t="shared" si="451"/>
        <v>0</v>
      </c>
      <c r="BY32" s="171" t="b">
        <f t="shared" si="451"/>
        <v>0</v>
      </c>
      <c r="BZ32" s="171" t="b">
        <f t="shared" si="451"/>
        <v>0</v>
      </c>
    </row>
    <row r="33" spans="43:78" x14ac:dyDescent="0.2">
      <c r="AQ33" s="170"/>
      <c r="AR33" s="171" t="b">
        <f>AND(D$11&gt;0,ISNUMBER(SEARCH("PREV: VMMC-SD",D$4)))</f>
        <v>0</v>
      </c>
      <c r="AS33" s="171" t="b">
        <f>AND(E$11&gt;0,ISNUMBER(SEARCH("PREV: VMMC-SD",E$4)))</f>
        <v>0</v>
      </c>
      <c r="AT33" s="171" t="b">
        <f t="shared" ref="AT33:BZ33" si="452">AND(F$11&gt;0,ISNUMBER(SEARCH("PREV: VMMC-SD",F$4)))</f>
        <v>0</v>
      </c>
      <c r="AU33" s="171" t="b">
        <f t="shared" si="452"/>
        <v>0</v>
      </c>
      <c r="AV33" s="171" t="b">
        <f t="shared" si="452"/>
        <v>0</v>
      </c>
      <c r="AW33" s="171" t="b">
        <f t="shared" si="452"/>
        <v>0</v>
      </c>
      <c r="AX33" s="171" t="b">
        <f t="shared" si="452"/>
        <v>0</v>
      </c>
      <c r="AY33" s="171" t="b">
        <f t="shared" si="452"/>
        <v>0</v>
      </c>
      <c r="AZ33" s="171" t="b">
        <f t="shared" si="452"/>
        <v>0</v>
      </c>
      <c r="BA33" s="171" t="b">
        <f t="shared" si="452"/>
        <v>0</v>
      </c>
      <c r="BB33" s="171" t="b">
        <f t="shared" si="452"/>
        <v>0</v>
      </c>
      <c r="BC33" s="171" t="b">
        <f t="shared" si="452"/>
        <v>0</v>
      </c>
      <c r="BD33" s="171" t="b">
        <f t="shared" si="452"/>
        <v>0</v>
      </c>
      <c r="BE33" s="171" t="b">
        <f t="shared" si="452"/>
        <v>0</v>
      </c>
      <c r="BF33" s="171" t="b">
        <f t="shared" si="452"/>
        <v>0</v>
      </c>
      <c r="BG33" s="171" t="b">
        <f t="shared" si="452"/>
        <v>0</v>
      </c>
      <c r="BH33" s="171" t="b">
        <f t="shared" si="452"/>
        <v>0</v>
      </c>
      <c r="BI33" s="171" t="b">
        <f t="shared" si="452"/>
        <v>0</v>
      </c>
      <c r="BJ33" s="171" t="b">
        <f t="shared" si="452"/>
        <v>0</v>
      </c>
      <c r="BK33" s="171" t="b">
        <f t="shared" si="452"/>
        <v>0</v>
      </c>
      <c r="BL33" s="171" t="b">
        <f t="shared" si="452"/>
        <v>0</v>
      </c>
      <c r="BM33" s="171" t="b">
        <f t="shared" si="452"/>
        <v>0</v>
      </c>
      <c r="BN33" s="171" t="b">
        <f t="shared" si="452"/>
        <v>0</v>
      </c>
      <c r="BO33" s="171" t="b">
        <f t="shared" si="452"/>
        <v>0</v>
      </c>
      <c r="BP33" s="171" t="b">
        <f t="shared" si="452"/>
        <v>0</v>
      </c>
      <c r="BQ33" s="171" t="b">
        <f t="shared" si="452"/>
        <v>0</v>
      </c>
      <c r="BR33" s="171" t="b">
        <f t="shared" si="452"/>
        <v>0</v>
      </c>
      <c r="BS33" s="171" t="b">
        <f t="shared" si="452"/>
        <v>0</v>
      </c>
      <c r="BT33" s="171" t="b">
        <f t="shared" si="452"/>
        <v>0</v>
      </c>
      <c r="BU33" s="171" t="b">
        <f t="shared" si="452"/>
        <v>0</v>
      </c>
      <c r="BV33" s="171" t="b">
        <f t="shared" si="452"/>
        <v>0</v>
      </c>
      <c r="BW33" s="171" t="b">
        <f t="shared" si="452"/>
        <v>0</v>
      </c>
      <c r="BX33" s="171" t="b">
        <f t="shared" si="452"/>
        <v>0</v>
      </c>
      <c r="BY33" s="171" t="b">
        <f t="shared" si="452"/>
        <v>0</v>
      </c>
      <c r="BZ33" s="171" t="b">
        <f t="shared" si="452"/>
        <v>0</v>
      </c>
    </row>
    <row r="34" spans="43:78" x14ac:dyDescent="0.2">
      <c r="AQ34" s="170"/>
      <c r="AR34" s="171" t="b">
        <f>AND(D$11&gt;0,ISNUMBER(SEARCH("SE: Case Management-SD",D$4)))</f>
        <v>0</v>
      </c>
      <c r="AS34" s="171" t="b">
        <f>AND(E$11&gt;0,ISNUMBER(SEARCH("SE: Case Management-SD",E$4)))</f>
        <v>0</v>
      </c>
      <c r="AT34" s="171" t="b">
        <f t="shared" ref="AT34:BZ34" si="453">AND(F$11&gt;0,ISNUMBER(SEARCH("SE: Case Management-SD",F$4)))</f>
        <v>0</v>
      </c>
      <c r="AU34" s="171" t="b">
        <f t="shared" si="453"/>
        <v>0</v>
      </c>
      <c r="AV34" s="171" t="b">
        <f t="shared" si="453"/>
        <v>0</v>
      </c>
      <c r="AW34" s="171" t="b">
        <f t="shared" si="453"/>
        <v>0</v>
      </c>
      <c r="AX34" s="171" t="b">
        <f t="shared" si="453"/>
        <v>0</v>
      </c>
      <c r="AY34" s="171" t="b">
        <f t="shared" si="453"/>
        <v>0</v>
      </c>
      <c r="AZ34" s="171" t="b">
        <f t="shared" si="453"/>
        <v>0</v>
      </c>
      <c r="BA34" s="171" t="b">
        <f t="shared" si="453"/>
        <v>0</v>
      </c>
      <c r="BB34" s="171" t="b">
        <f t="shared" si="453"/>
        <v>0</v>
      </c>
      <c r="BC34" s="171" t="b">
        <f t="shared" si="453"/>
        <v>0</v>
      </c>
      <c r="BD34" s="171" t="b">
        <f t="shared" si="453"/>
        <v>0</v>
      </c>
      <c r="BE34" s="171" t="b">
        <f t="shared" si="453"/>
        <v>0</v>
      </c>
      <c r="BF34" s="171" t="b">
        <f t="shared" si="453"/>
        <v>0</v>
      </c>
      <c r="BG34" s="171" t="b">
        <f t="shared" si="453"/>
        <v>0</v>
      </c>
      <c r="BH34" s="171" t="b">
        <f t="shared" si="453"/>
        <v>0</v>
      </c>
      <c r="BI34" s="171" t="b">
        <f t="shared" si="453"/>
        <v>0</v>
      </c>
      <c r="BJ34" s="171" t="b">
        <f t="shared" si="453"/>
        <v>0</v>
      </c>
      <c r="BK34" s="171" t="b">
        <f t="shared" si="453"/>
        <v>0</v>
      </c>
      <c r="BL34" s="171" t="b">
        <f t="shared" si="453"/>
        <v>0</v>
      </c>
      <c r="BM34" s="171" t="b">
        <f t="shared" si="453"/>
        <v>0</v>
      </c>
      <c r="BN34" s="171" t="b">
        <f t="shared" si="453"/>
        <v>0</v>
      </c>
      <c r="BO34" s="171" t="b">
        <f t="shared" si="453"/>
        <v>0</v>
      </c>
      <c r="BP34" s="171" t="b">
        <f t="shared" si="453"/>
        <v>0</v>
      </c>
      <c r="BQ34" s="171" t="b">
        <f t="shared" si="453"/>
        <v>0</v>
      </c>
      <c r="BR34" s="171" t="b">
        <f t="shared" si="453"/>
        <v>0</v>
      </c>
      <c r="BS34" s="171" t="b">
        <f t="shared" si="453"/>
        <v>0</v>
      </c>
      <c r="BT34" s="171" t="b">
        <f t="shared" si="453"/>
        <v>0</v>
      </c>
      <c r="BU34" s="171" t="b">
        <f t="shared" si="453"/>
        <v>0</v>
      </c>
      <c r="BV34" s="171" t="b">
        <f t="shared" si="453"/>
        <v>0</v>
      </c>
      <c r="BW34" s="171" t="b">
        <f t="shared" si="453"/>
        <v>0</v>
      </c>
      <c r="BX34" s="171" t="b">
        <f t="shared" si="453"/>
        <v>0</v>
      </c>
      <c r="BY34" s="171" t="b">
        <f t="shared" si="453"/>
        <v>0</v>
      </c>
      <c r="BZ34" s="171" t="b">
        <f t="shared" si="453"/>
        <v>0</v>
      </c>
    </row>
    <row r="35" spans="43:78" x14ac:dyDescent="0.2">
      <c r="AQ35" s="170"/>
      <c r="AR35" s="171" t="b">
        <f>AND(D$11&gt;0,ISNUMBER(SEARCH("SE: Economic strengthening-SD",D$4)))</f>
        <v>0</v>
      </c>
      <c r="AS35" s="171" t="b">
        <f>AND(E$11&gt;0,ISNUMBER(SEARCH("SE: Economic strengthening-SD",E$4)))</f>
        <v>0</v>
      </c>
      <c r="AT35" s="171" t="b">
        <f t="shared" ref="AT35:BZ35" si="454">AND(F$11&gt;0,ISNUMBER(SEARCH("SE: Economic strengthening-SD",F$4)))</f>
        <v>0</v>
      </c>
      <c r="AU35" s="171" t="b">
        <f t="shared" si="454"/>
        <v>0</v>
      </c>
      <c r="AV35" s="171" t="b">
        <f t="shared" si="454"/>
        <v>0</v>
      </c>
      <c r="AW35" s="171" t="b">
        <f t="shared" si="454"/>
        <v>0</v>
      </c>
      <c r="AX35" s="171" t="b">
        <f t="shared" si="454"/>
        <v>0</v>
      </c>
      <c r="AY35" s="171" t="b">
        <f t="shared" si="454"/>
        <v>0</v>
      </c>
      <c r="AZ35" s="171" t="b">
        <f t="shared" si="454"/>
        <v>0</v>
      </c>
      <c r="BA35" s="171" t="b">
        <f t="shared" si="454"/>
        <v>0</v>
      </c>
      <c r="BB35" s="171" t="b">
        <f t="shared" si="454"/>
        <v>0</v>
      </c>
      <c r="BC35" s="171" t="b">
        <f t="shared" si="454"/>
        <v>0</v>
      </c>
      <c r="BD35" s="171" t="b">
        <f t="shared" si="454"/>
        <v>0</v>
      </c>
      <c r="BE35" s="171" t="b">
        <f t="shared" si="454"/>
        <v>0</v>
      </c>
      <c r="BF35" s="171" t="b">
        <f t="shared" si="454"/>
        <v>0</v>
      </c>
      <c r="BG35" s="171" t="b">
        <f t="shared" si="454"/>
        <v>0</v>
      </c>
      <c r="BH35" s="171" t="b">
        <f t="shared" si="454"/>
        <v>0</v>
      </c>
      <c r="BI35" s="171" t="b">
        <f t="shared" si="454"/>
        <v>0</v>
      </c>
      <c r="BJ35" s="171" t="b">
        <f t="shared" si="454"/>
        <v>0</v>
      </c>
      <c r="BK35" s="171" t="b">
        <f t="shared" si="454"/>
        <v>0</v>
      </c>
      <c r="BL35" s="171" t="b">
        <f t="shared" si="454"/>
        <v>0</v>
      </c>
      <c r="BM35" s="171" t="b">
        <f t="shared" si="454"/>
        <v>0</v>
      </c>
      <c r="BN35" s="171" t="b">
        <f t="shared" si="454"/>
        <v>0</v>
      </c>
      <c r="BO35" s="171" t="b">
        <f t="shared" si="454"/>
        <v>0</v>
      </c>
      <c r="BP35" s="171" t="b">
        <f t="shared" si="454"/>
        <v>0</v>
      </c>
      <c r="BQ35" s="171" t="b">
        <f t="shared" si="454"/>
        <v>0</v>
      </c>
      <c r="BR35" s="171" t="b">
        <f t="shared" si="454"/>
        <v>0</v>
      </c>
      <c r="BS35" s="171" t="b">
        <f t="shared" si="454"/>
        <v>0</v>
      </c>
      <c r="BT35" s="171" t="b">
        <f t="shared" si="454"/>
        <v>0</v>
      </c>
      <c r="BU35" s="171" t="b">
        <f t="shared" si="454"/>
        <v>0</v>
      </c>
      <c r="BV35" s="171" t="b">
        <f t="shared" si="454"/>
        <v>0</v>
      </c>
      <c r="BW35" s="171" t="b">
        <f t="shared" si="454"/>
        <v>0</v>
      </c>
      <c r="BX35" s="171" t="b">
        <f t="shared" si="454"/>
        <v>0</v>
      </c>
      <c r="BY35" s="171" t="b">
        <f t="shared" si="454"/>
        <v>0</v>
      </c>
      <c r="BZ35" s="171" t="b">
        <f t="shared" si="454"/>
        <v>0</v>
      </c>
    </row>
    <row r="36" spans="43:78" x14ac:dyDescent="0.2">
      <c r="AQ36" s="170"/>
      <c r="AR36" s="171" t="b">
        <f>AND(D$11&gt;0,ISNUMBER(SEARCH("SE: Education assistance-SD",D$4)))</f>
        <v>0</v>
      </c>
      <c r="AS36" s="171" t="b">
        <f>AND(E$11&gt;0,ISNUMBER(SEARCH("SE: Education assistance-SD",E$4)))</f>
        <v>0</v>
      </c>
      <c r="AT36" s="171" t="b">
        <f t="shared" ref="AT36:BZ36" si="455">AND(F$11&gt;0,ISNUMBER(SEARCH("SE: Education assistance-SD",F$4)))</f>
        <v>0</v>
      </c>
      <c r="AU36" s="171" t="b">
        <f t="shared" si="455"/>
        <v>0</v>
      </c>
      <c r="AV36" s="171" t="b">
        <f t="shared" si="455"/>
        <v>0</v>
      </c>
      <c r="AW36" s="171" t="b">
        <f t="shared" si="455"/>
        <v>0</v>
      </c>
      <c r="AX36" s="171" t="b">
        <f t="shared" si="455"/>
        <v>0</v>
      </c>
      <c r="AY36" s="171" t="b">
        <f t="shared" si="455"/>
        <v>0</v>
      </c>
      <c r="AZ36" s="171" t="b">
        <f t="shared" si="455"/>
        <v>0</v>
      </c>
      <c r="BA36" s="171" t="b">
        <f t="shared" si="455"/>
        <v>0</v>
      </c>
      <c r="BB36" s="171" t="b">
        <f t="shared" si="455"/>
        <v>0</v>
      </c>
      <c r="BC36" s="171" t="b">
        <f t="shared" si="455"/>
        <v>0</v>
      </c>
      <c r="BD36" s="171" t="b">
        <f t="shared" si="455"/>
        <v>0</v>
      </c>
      <c r="BE36" s="171" t="b">
        <f t="shared" si="455"/>
        <v>0</v>
      </c>
      <c r="BF36" s="171" t="b">
        <f t="shared" si="455"/>
        <v>0</v>
      </c>
      <c r="BG36" s="171" t="b">
        <f t="shared" si="455"/>
        <v>0</v>
      </c>
      <c r="BH36" s="171" t="b">
        <f t="shared" si="455"/>
        <v>0</v>
      </c>
      <c r="BI36" s="171" t="b">
        <f t="shared" si="455"/>
        <v>0</v>
      </c>
      <c r="BJ36" s="171" t="b">
        <f t="shared" si="455"/>
        <v>0</v>
      </c>
      <c r="BK36" s="171" t="b">
        <f t="shared" si="455"/>
        <v>0</v>
      </c>
      <c r="BL36" s="171" t="b">
        <f t="shared" si="455"/>
        <v>0</v>
      </c>
      <c r="BM36" s="171" t="b">
        <f t="shared" si="455"/>
        <v>0</v>
      </c>
      <c r="BN36" s="171" t="b">
        <f t="shared" si="455"/>
        <v>0</v>
      </c>
      <c r="BO36" s="171" t="b">
        <f t="shared" si="455"/>
        <v>0</v>
      </c>
      <c r="BP36" s="171" t="b">
        <f t="shared" si="455"/>
        <v>0</v>
      </c>
      <c r="BQ36" s="171" t="b">
        <f t="shared" si="455"/>
        <v>0</v>
      </c>
      <c r="BR36" s="171" t="b">
        <f t="shared" si="455"/>
        <v>0</v>
      </c>
      <c r="BS36" s="171" t="b">
        <f t="shared" si="455"/>
        <v>0</v>
      </c>
      <c r="BT36" s="171" t="b">
        <f t="shared" si="455"/>
        <v>0</v>
      </c>
      <c r="BU36" s="171" t="b">
        <f t="shared" si="455"/>
        <v>0</v>
      </c>
      <c r="BV36" s="171" t="b">
        <f t="shared" si="455"/>
        <v>0</v>
      </c>
      <c r="BW36" s="171" t="b">
        <f t="shared" si="455"/>
        <v>0</v>
      </c>
      <c r="BX36" s="171" t="b">
        <f t="shared" si="455"/>
        <v>0</v>
      </c>
      <c r="BY36" s="171" t="b">
        <f t="shared" si="455"/>
        <v>0</v>
      </c>
      <c r="BZ36" s="171" t="b">
        <f t="shared" si="455"/>
        <v>0</v>
      </c>
    </row>
    <row r="37" spans="43:78" x14ac:dyDescent="0.2">
      <c r="AQ37" s="170"/>
      <c r="AR37" s="171" t="b">
        <f>AND(D$11&gt;0,ISNUMBER(SEARCH("SE: Food and nutrition-SD",D$4)))</f>
        <v>0</v>
      </c>
      <c r="AS37" s="171" t="b">
        <f>AND(E$11&gt;0,ISNUMBER(SEARCH("SE: Food and nutrition-SD",E$4)))</f>
        <v>0</v>
      </c>
      <c r="AT37" s="171" t="b">
        <f t="shared" ref="AT37:BZ37" si="456">AND(F$11&gt;0,ISNUMBER(SEARCH("SE: Food and nutrition-SD",F$4)))</f>
        <v>0</v>
      </c>
      <c r="AU37" s="171" t="b">
        <f t="shared" si="456"/>
        <v>0</v>
      </c>
      <c r="AV37" s="171" t="b">
        <f t="shared" si="456"/>
        <v>0</v>
      </c>
      <c r="AW37" s="171" t="b">
        <f t="shared" si="456"/>
        <v>0</v>
      </c>
      <c r="AX37" s="171" t="b">
        <f t="shared" si="456"/>
        <v>0</v>
      </c>
      <c r="AY37" s="171" t="b">
        <f t="shared" si="456"/>
        <v>0</v>
      </c>
      <c r="AZ37" s="171" t="b">
        <f t="shared" si="456"/>
        <v>0</v>
      </c>
      <c r="BA37" s="171" t="b">
        <f t="shared" si="456"/>
        <v>0</v>
      </c>
      <c r="BB37" s="171" t="b">
        <f t="shared" si="456"/>
        <v>0</v>
      </c>
      <c r="BC37" s="171" t="b">
        <f t="shared" si="456"/>
        <v>0</v>
      </c>
      <c r="BD37" s="171" t="b">
        <f t="shared" si="456"/>
        <v>0</v>
      </c>
      <c r="BE37" s="171" t="b">
        <f t="shared" si="456"/>
        <v>0</v>
      </c>
      <c r="BF37" s="171" t="b">
        <f t="shared" si="456"/>
        <v>0</v>
      </c>
      <c r="BG37" s="171" t="b">
        <f t="shared" si="456"/>
        <v>0</v>
      </c>
      <c r="BH37" s="171" t="b">
        <f t="shared" si="456"/>
        <v>0</v>
      </c>
      <c r="BI37" s="171" t="b">
        <f t="shared" si="456"/>
        <v>0</v>
      </c>
      <c r="BJ37" s="171" t="b">
        <f t="shared" si="456"/>
        <v>0</v>
      </c>
      <c r="BK37" s="171" t="b">
        <f t="shared" si="456"/>
        <v>0</v>
      </c>
      <c r="BL37" s="171" t="b">
        <f t="shared" si="456"/>
        <v>0</v>
      </c>
      <c r="BM37" s="171" t="b">
        <f t="shared" si="456"/>
        <v>0</v>
      </c>
      <c r="BN37" s="171" t="b">
        <f t="shared" si="456"/>
        <v>0</v>
      </c>
      <c r="BO37" s="171" t="b">
        <f t="shared" si="456"/>
        <v>0</v>
      </c>
      <c r="BP37" s="171" t="b">
        <f t="shared" si="456"/>
        <v>0</v>
      </c>
      <c r="BQ37" s="171" t="b">
        <f t="shared" si="456"/>
        <v>0</v>
      </c>
      <c r="BR37" s="171" t="b">
        <f t="shared" si="456"/>
        <v>0</v>
      </c>
      <c r="BS37" s="171" t="b">
        <f t="shared" si="456"/>
        <v>0</v>
      </c>
      <c r="BT37" s="171" t="b">
        <f t="shared" si="456"/>
        <v>0</v>
      </c>
      <c r="BU37" s="171" t="b">
        <f t="shared" si="456"/>
        <v>0</v>
      </c>
      <c r="BV37" s="171" t="b">
        <f t="shared" si="456"/>
        <v>0</v>
      </c>
      <c r="BW37" s="171" t="b">
        <f t="shared" si="456"/>
        <v>0</v>
      </c>
      <c r="BX37" s="171" t="b">
        <f t="shared" si="456"/>
        <v>0</v>
      </c>
      <c r="BY37" s="171" t="b">
        <f t="shared" si="456"/>
        <v>0</v>
      </c>
      <c r="BZ37" s="171" t="b">
        <f t="shared" si="456"/>
        <v>0</v>
      </c>
    </row>
    <row r="38" spans="43:78" x14ac:dyDescent="0.2">
      <c r="AQ38" s="170"/>
      <c r="AR38" s="171" t="b">
        <f>AND(D$11&gt;0,ISNUMBER(SEARCH("SE: Legal, human rights &amp; protection-SD",D$4)))</f>
        <v>0</v>
      </c>
      <c r="AS38" s="171" t="b">
        <f>AND(E$11&gt;0,ISNUMBER(SEARCH("SE: Legal, human rights &amp; protection-SD",E$4)))</f>
        <v>0</v>
      </c>
      <c r="AT38" s="171" t="b">
        <f t="shared" ref="AT38:BZ38" si="457">AND(F$11&gt;0,ISNUMBER(SEARCH("SE: Legal, human rights &amp; protection-SD",F$4)))</f>
        <v>0</v>
      </c>
      <c r="AU38" s="171" t="b">
        <f t="shared" si="457"/>
        <v>0</v>
      </c>
      <c r="AV38" s="171" t="b">
        <f t="shared" si="457"/>
        <v>0</v>
      </c>
      <c r="AW38" s="171" t="b">
        <f t="shared" si="457"/>
        <v>0</v>
      </c>
      <c r="AX38" s="171" t="b">
        <f t="shared" si="457"/>
        <v>0</v>
      </c>
      <c r="AY38" s="171" t="b">
        <f t="shared" si="457"/>
        <v>0</v>
      </c>
      <c r="AZ38" s="171" t="b">
        <f t="shared" si="457"/>
        <v>0</v>
      </c>
      <c r="BA38" s="171" t="b">
        <f t="shared" si="457"/>
        <v>0</v>
      </c>
      <c r="BB38" s="171" t="b">
        <f t="shared" si="457"/>
        <v>0</v>
      </c>
      <c r="BC38" s="171" t="b">
        <f t="shared" si="457"/>
        <v>0</v>
      </c>
      <c r="BD38" s="171" t="b">
        <f t="shared" si="457"/>
        <v>0</v>
      </c>
      <c r="BE38" s="171" t="b">
        <f t="shared" si="457"/>
        <v>0</v>
      </c>
      <c r="BF38" s="171" t="b">
        <f t="shared" si="457"/>
        <v>0</v>
      </c>
      <c r="BG38" s="171" t="b">
        <f t="shared" si="457"/>
        <v>0</v>
      </c>
      <c r="BH38" s="171" t="b">
        <f t="shared" si="457"/>
        <v>0</v>
      </c>
      <c r="BI38" s="171" t="b">
        <f t="shared" si="457"/>
        <v>0</v>
      </c>
      <c r="BJ38" s="171" t="b">
        <f t="shared" si="457"/>
        <v>0</v>
      </c>
      <c r="BK38" s="171" t="b">
        <f t="shared" si="457"/>
        <v>0</v>
      </c>
      <c r="BL38" s="171" t="b">
        <f t="shared" si="457"/>
        <v>0</v>
      </c>
      <c r="BM38" s="171" t="b">
        <f t="shared" si="457"/>
        <v>0</v>
      </c>
      <c r="BN38" s="171" t="b">
        <f t="shared" si="457"/>
        <v>0</v>
      </c>
      <c r="BO38" s="171" t="b">
        <f t="shared" si="457"/>
        <v>0</v>
      </c>
      <c r="BP38" s="171" t="b">
        <f t="shared" si="457"/>
        <v>0</v>
      </c>
      <c r="BQ38" s="171" t="b">
        <f t="shared" si="457"/>
        <v>0</v>
      </c>
      <c r="BR38" s="171" t="b">
        <f t="shared" si="457"/>
        <v>0</v>
      </c>
      <c r="BS38" s="171" t="b">
        <f t="shared" si="457"/>
        <v>0</v>
      </c>
      <c r="BT38" s="171" t="b">
        <f t="shared" si="457"/>
        <v>0</v>
      </c>
      <c r="BU38" s="171" t="b">
        <f t="shared" si="457"/>
        <v>0</v>
      </c>
      <c r="BV38" s="171" t="b">
        <f t="shared" si="457"/>
        <v>0</v>
      </c>
      <c r="BW38" s="171" t="b">
        <f t="shared" si="457"/>
        <v>0</v>
      </c>
      <c r="BX38" s="171" t="b">
        <f t="shared" si="457"/>
        <v>0</v>
      </c>
      <c r="BY38" s="171" t="b">
        <f t="shared" si="457"/>
        <v>0</v>
      </c>
      <c r="BZ38" s="171" t="b">
        <f t="shared" si="457"/>
        <v>0</v>
      </c>
    </row>
    <row r="39" spans="43:78" x14ac:dyDescent="0.2">
      <c r="AQ39" s="170"/>
      <c r="AR39" s="171" t="b">
        <f>AND(D$11&gt;0,ISNUMBER(SEARCH("SE: Not Disaggregated-SD",D$4)))</f>
        <v>0</v>
      </c>
      <c r="AS39" s="171" t="b">
        <f>AND(E$11&gt;0,ISNUMBER(SEARCH("SE: Not Disaggregated-SD",E$4)))</f>
        <v>0</v>
      </c>
      <c r="AT39" s="171" t="b">
        <f t="shared" ref="AT39:BZ39" si="458">AND(F$11&gt;0,ISNUMBER(SEARCH("SE: Not Disaggregated-SD",F$4)))</f>
        <v>0</v>
      </c>
      <c r="AU39" s="171" t="b">
        <f t="shared" si="458"/>
        <v>0</v>
      </c>
      <c r="AV39" s="171" t="b">
        <f t="shared" si="458"/>
        <v>0</v>
      </c>
      <c r="AW39" s="171" t="b">
        <f t="shared" si="458"/>
        <v>0</v>
      </c>
      <c r="AX39" s="171" t="b">
        <f t="shared" si="458"/>
        <v>0</v>
      </c>
      <c r="AY39" s="171" t="b">
        <f t="shared" si="458"/>
        <v>0</v>
      </c>
      <c r="AZ39" s="171" t="b">
        <f t="shared" si="458"/>
        <v>0</v>
      </c>
      <c r="BA39" s="171" t="b">
        <f t="shared" si="458"/>
        <v>0</v>
      </c>
      <c r="BB39" s="171" t="b">
        <f t="shared" si="458"/>
        <v>0</v>
      </c>
      <c r="BC39" s="171" t="b">
        <f t="shared" si="458"/>
        <v>0</v>
      </c>
      <c r="BD39" s="171" t="b">
        <f t="shared" si="458"/>
        <v>0</v>
      </c>
      <c r="BE39" s="171" t="b">
        <f t="shared" si="458"/>
        <v>0</v>
      </c>
      <c r="BF39" s="171" t="b">
        <f t="shared" si="458"/>
        <v>0</v>
      </c>
      <c r="BG39" s="171" t="b">
        <f t="shared" si="458"/>
        <v>0</v>
      </c>
      <c r="BH39" s="171" t="b">
        <f t="shared" si="458"/>
        <v>0</v>
      </c>
      <c r="BI39" s="171" t="b">
        <f t="shared" si="458"/>
        <v>0</v>
      </c>
      <c r="BJ39" s="171" t="b">
        <f t="shared" si="458"/>
        <v>0</v>
      </c>
      <c r="BK39" s="171" t="b">
        <f t="shared" si="458"/>
        <v>0</v>
      </c>
      <c r="BL39" s="171" t="b">
        <f t="shared" si="458"/>
        <v>0</v>
      </c>
      <c r="BM39" s="171" t="b">
        <f t="shared" si="458"/>
        <v>0</v>
      </c>
      <c r="BN39" s="171" t="b">
        <f t="shared" si="458"/>
        <v>0</v>
      </c>
      <c r="BO39" s="171" t="b">
        <f t="shared" si="458"/>
        <v>0</v>
      </c>
      <c r="BP39" s="171" t="b">
        <f t="shared" si="458"/>
        <v>0</v>
      </c>
      <c r="BQ39" s="171" t="b">
        <f t="shared" si="458"/>
        <v>0</v>
      </c>
      <c r="BR39" s="171" t="b">
        <f t="shared" si="458"/>
        <v>0</v>
      </c>
      <c r="BS39" s="171" t="b">
        <f t="shared" si="458"/>
        <v>0</v>
      </c>
      <c r="BT39" s="171" t="b">
        <f t="shared" si="458"/>
        <v>0</v>
      </c>
      <c r="BU39" s="171" t="b">
        <f t="shared" si="458"/>
        <v>0</v>
      </c>
      <c r="BV39" s="171" t="b">
        <f t="shared" si="458"/>
        <v>0</v>
      </c>
      <c r="BW39" s="171" t="b">
        <f t="shared" si="458"/>
        <v>0</v>
      </c>
      <c r="BX39" s="171" t="b">
        <f t="shared" si="458"/>
        <v>0</v>
      </c>
      <c r="BY39" s="171" t="b">
        <f t="shared" si="458"/>
        <v>0</v>
      </c>
      <c r="BZ39" s="171" t="b">
        <f t="shared" si="458"/>
        <v>0</v>
      </c>
    </row>
    <row r="40" spans="43:78" x14ac:dyDescent="0.2">
      <c r="AQ40" s="170"/>
      <c r="AR40" s="171" t="b">
        <f>AND(D$11&gt;0,ISNUMBER(SEARCH("SE: Psychosocial support-SD",D$4)))</f>
        <v>0</v>
      </c>
      <c r="AS40" s="171" t="b">
        <f>AND(E$11&gt;0,ISNUMBER(SEARCH("SE: Psychosocial support-SD",E$4)))</f>
        <v>0</v>
      </c>
      <c r="AT40" s="171" t="b">
        <f t="shared" ref="AT40:BZ40" si="459">AND(F$11&gt;0,ISNUMBER(SEARCH("SE: Psychosocial support-SD",F$4)))</f>
        <v>0</v>
      </c>
      <c r="AU40" s="171" t="b">
        <f t="shared" si="459"/>
        <v>0</v>
      </c>
      <c r="AV40" s="171" t="b">
        <f t="shared" si="459"/>
        <v>0</v>
      </c>
      <c r="AW40" s="171" t="b">
        <f t="shared" si="459"/>
        <v>0</v>
      </c>
      <c r="AX40" s="171" t="b">
        <f t="shared" si="459"/>
        <v>0</v>
      </c>
      <c r="AY40" s="171" t="b">
        <f t="shared" si="459"/>
        <v>0</v>
      </c>
      <c r="AZ40" s="171" t="b">
        <f t="shared" si="459"/>
        <v>0</v>
      </c>
      <c r="BA40" s="171" t="b">
        <f t="shared" si="459"/>
        <v>0</v>
      </c>
      <c r="BB40" s="171" t="b">
        <f t="shared" si="459"/>
        <v>0</v>
      </c>
      <c r="BC40" s="171" t="b">
        <f t="shared" si="459"/>
        <v>0</v>
      </c>
      <c r="BD40" s="171" t="b">
        <f t="shared" si="459"/>
        <v>0</v>
      </c>
      <c r="BE40" s="171" t="b">
        <f t="shared" si="459"/>
        <v>0</v>
      </c>
      <c r="BF40" s="171" t="b">
        <f t="shared" si="459"/>
        <v>0</v>
      </c>
      <c r="BG40" s="171" t="b">
        <f t="shared" si="459"/>
        <v>0</v>
      </c>
      <c r="BH40" s="171" t="b">
        <f t="shared" si="459"/>
        <v>0</v>
      </c>
      <c r="BI40" s="171" t="b">
        <f t="shared" si="459"/>
        <v>0</v>
      </c>
      <c r="BJ40" s="171" t="b">
        <f t="shared" si="459"/>
        <v>0</v>
      </c>
      <c r="BK40" s="171" t="b">
        <f t="shared" si="459"/>
        <v>0</v>
      </c>
      <c r="BL40" s="171" t="b">
        <f t="shared" si="459"/>
        <v>0</v>
      </c>
      <c r="BM40" s="171" t="b">
        <f t="shared" si="459"/>
        <v>0</v>
      </c>
      <c r="BN40" s="171" t="b">
        <f t="shared" si="459"/>
        <v>0</v>
      </c>
      <c r="BO40" s="171" t="b">
        <f t="shared" si="459"/>
        <v>0</v>
      </c>
      <c r="BP40" s="171" t="b">
        <f t="shared" si="459"/>
        <v>0</v>
      </c>
      <c r="BQ40" s="171" t="b">
        <f t="shared" si="459"/>
        <v>0</v>
      </c>
      <c r="BR40" s="171" t="b">
        <f t="shared" si="459"/>
        <v>0</v>
      </c>
      <c r="BS40" s="171" t="b">
        <f t="shared" si="459"/>
        <v>0</v>
      </c>
      <c r="BT40" s="171" t="b">
        <f t="shared" si="459"/>
        <v>0</v>
      </c>
      <c r="BU40" s="171" t="b">
        <f t="shared" si="459"/>
        <v>0</v>
      </c>
      <c r="BV40" s="171" t="b">
        <f t="shared" si="459"/>
        <v>0</v>
      </c>
      <c r="BW40" s="171" t="b">
        <f t="shared" si="459"/>
        <v>0</v>
      </c>
      <c r="BX40" s="171" t="b">
        <f t="shared" si="459"/>
        <v>0</v>
      </c>
      <c r="BY40" s="171" t="b">
        <f t="shared" si="459"/>
        <v>0</v>
      </c>
      <c r="BZ40" s="171" t="b">
        <f t="shared" si="459"/>
        <v>0</v>
      </c>
    </row>
    <row r="41" spans="43:78" x14ac:dyDescent="0.2">
      <c r="AQ41" s="170"/>
      <c r="AR41" s="171" t="b">
        <f>AND(D$15&gt;0,ISNUMBER(SEARCH("ASP:",D$4)))</f>
        <v>0</v>
      </c>
      <c r="AS41" s="171" t="b">
        <f>AND(E$15&gt;0,ISNUMBER(SEARCH("ASP:",E$4)))</f>
        <v>0</v>
      </c>
      <c r="AT41" s="171" t="b">
        <f t="shared" ref="AT41:BZ41" si="460">AND(F$15&gt;0,ISNUMBER(SEARCH("ASP:",F$4)))</f>
        <v>0</v>
      </c>
      <c r="AU41" s="171" t="b">
        <f t="shared" si="460"/>
        <v>0</v>
      </c>
      <c r="AV41" s="171" t="b">
        <f t="shared" si="460"/>
        <v>0</v>
      </c>
      <c r="AW41" s="171" t="b">
        <f t="shared" si="460"/>
        <v>0</v>
      </c>
      <c r="AX41" s="171" t="b">
        <f t="shared" si="460"/>
        <v>0</v>
      </c>
      <c r="AY41" s="171" t="b">
        <f t="shared" si="460"/>
        <v>0</v>
      </c>
      <c r="AZ41" s="171" t="b">
        <f t="shared" si="460"/>
        <v>0</v>
      </c>
      <c r="BA41" s="171" t="b">
        <f t="shared" si="460"/>
        <v>0</v>
      </c>
      <c r="BB41" s="171" t="b">
        <f t="shared" si="460"/>
        <v>0</v>
      </c>
      <c r="BC41" s="171" t="b">
        <f t="shared" si="460"/>
        <v>0</v>
      </c>
      <c r="BD41" s="171" t="b">
        <f t="shared" si="460"/>
        <v>0</v>
      </c>
      <c r="BE41" s="171" t="b">
        <f t="shared" si="460"/>
        <v>0</v>
      </c>
      <c r="BF41" s="171" t="b">
        <f t="shared" si="460"/>
        <v>0</v>
      </c>
      <c r="BG41" s="171" t="b">
        <f t="shared" si="460"/>
        <v>0</v>
      </c>
      <c r="BH41" s="171" t="b">
        <f t="shared" si="460"/>
        <v>0</v>
      </c>
      <c r="BI41" s="171" t="b">
        <f t="shared" si="460"/>
        <v>0</v>
      </c>
      <c r="BJ41" s="171" t="b">
        <f t="shared" si="460"/>
        <v>0</v>
      </c>
      <c r="BK41" s="171" t="b">
        <f t="shared" si="460"/>
        <v>0</v>
      </c>
      <c r="BL41" s="171" t="b">
        <f t="shared" si="460"/>
        <v>0</v>
      </c>
      <c r="BM41" s="171" t="b">
        <f t="shared" si="460"/>
        <v>0</v>
      </c>
      <c r="BN41" s="171" t="b">
        <f t="shared" si="460"/>
        <v>0</v>
      </c>
      <c r="BO41" s="171" t="b">
        <f t="shared" si="460"/>
        <v>0</v>
      </c>
      <c r="BP41" s="171" t="b">
        <f t="shared" si="460"/>
        <v>0</v>
      </c>
      <c r="BQ41" s="171" t="b">
        <f t="shared" si="460"/>
        <v>0</v>
      </c>
      <c r="BR41" s="171" t="b">
        <f t="shared" si="460"/>
        <v>0</v>
      </c>
      <c r="BS41" s="171" t="b">
        <f t="shared" si="460"/>
        <v>0</v>
      </c>
      <c r="BT41" s="171" t="b">
        <f t="shared" si="460"/>
        <v>0</v>
      </c>
      <c r="BU41" s="171" t="b">
        <f t="shared" si="460"/>
        <v>0</v>
      </c>
      <c r="BV41" s="171" t="b">
        <f t="shared" si="460"/>
        <v>0</v>
      </c>
      <c r="BW41" s="171" t="b">
        <f t="shared" si="460"/>
        <v>0</v>
      </c>
      <c r="BX41" s="171" t="b">
        <f t="shared" si="460"/>
        <v>0</v>
      </c>
      <c r="BY41" s="171" t="b">
        <f t="shared" si="460"/>
        <v>0</v>
      </c>
      <c r="BZ41" s="171" t="b">
        <f t="shared" si="460"/>
        <v>0</v>
      </c>
    </row>
    <row r="42" spans="43:78" x14ac:dyDescent="0.2">
      <c r="AQ42" s="170"/>
      <c r="AR42" s="171" t="b">
        <f>AND(D$15&gt;0,ISNUMBER(SEARCH("HTS:",D$4)))</f>
        <v>0</v>
      </c>
      <c r="AS42" s="171" t="b">
        <f>AND(E$15&gt;0,ISNUMBER(SEARCH("HTS:",E$4)))</f>
        <v>0</v>
      </c>
      <c r="AT42" s="171" t="b">
        <f t="shared" ref="AT42:BZ42" si="461">AND(F$15&gt;0,ISNUMBER(SEARCH("HTS:",F$4)))</f>
        <v>0</v>
      </c>
      <c r="AU42" s="171" t="b">
        <f t="shared" si="461"/>
        <v>0</v>
      </c>
      <c r="AV42" s="171" t="b">
        <f t="shared" si="461"/>
        <v>0</v>
      </c>
      <c r="AW42" s="171" t="b">
        <f t="shared" si="461"/>
        <v>0</v>
      </c>
      <c r="AX42" s="171" t="b">
        <f t="shared" si="461"/>
        <v>0</v>
      </c>
      <c r="AY42" s="171" t="b">
        <f t="shared" si="461"/>
        <v>0</v>
      </c>
      <c r="AZ42" s="171" t="b">
        <f t="shared" si="461"/>
        <v>0</v>
      </c>
      <c r="BA42" s="171" t="b">
        <f t="shared" si="461"/>
        <v>0</v>
      </c>
      <c r="BB42" s="171" t="b">
        <f t="shared" si="461"/>
        <v>0</v>
      </c>
      <c r="BC42" s="171" t="b">
        <f t="shared" si="461"/>
        <v>0</v>
      </c>
      <c r="BD42" s="171" t="b">
        <f t="shared" si="461"/>
        <v>0</v>
      </c>
      <c r="BE42" s="171" t="b">
        <f t="shared" si="461"/>
        <v>0</v>
      </c>
      <c r="BF42" s="171" t="b">
        <f t="shared" si="461"/>
        <v>0</v>
      </c>
      <c r="BG42" s="171" t="b">
        <f t="shared" si="461"/>
        <v>0</v>
      </c>
      <c r="BH42" s="171" t="b">
        <f t="shared" si="461"/>
        <v>0</v>
      </c>
      <c r="BI42" s="171" t="b">
        <f t="shared" si="461"/>
        <v>0</v>
      </c>
      <c r="BJ42" s="171" t="b">
        <f t="shared" si="461"/>
        <v>0</v>
      </c>
      <c r="BK42" s="171" t="b">
        <f t="shared" si="461"/>
        <v>0</v>
      </c>
      <c r="BL42" s="171" t="b">
        <f t="shared" si="461"/>
        <v>0</v>
      </c>
      <c r="BM42" s="171" t="b">
        <f t="shared" si="461"/>
        <v>0</v>
      </c>
      <c r="BN42" s="171" t="b">
        <f t="shared" si="461"/>
        <v>0</v>
      </c>
      <c r="BO42" s="171" t="b">
        <f t="shared" si="461"/>
        <v>0</v>
      </c>
      <c r="BP42" s="171" t="b">
        <f t="shared" si="461"/>
        <v>0</v>
      </c>
      <c r="BQ42" s="171" t="b">
        <f t="shared" si="461"/>
        <v>0</v>
      </c>
      <c r="BR42" s="171" t="b">
        <f t="shared" si="461"/>
        <v>0</v>
      </c>
      <c r="BS42" s="171" t="b">
        <f t="shared" si="461"/>
        <v>0</v>
      </c>
      <c r="BT42" s="171" t="b">
        <f t="shared" si="461"/>
        <v>0</v>
      </c>
      <c r="BU42" s="171" t="b">
        <f t="shared" si="461"/>
        <v>0</v>
      </c>
      <c r="BV42" s="171" t="b">
        <f t="shared" si="461"/>
        <v>0</v>
      </c>
      <c r="BW42" s="171" t="b">
        <f t="shared" si="461"/>
        <v>0</v>
      </c>
      <c r="BX42" s="171" t="b">
        <f t="shared" si="461"/>
        <v>0</v>
      </c>
      <c r="BY42" s="171" t="b">
        <f t="shared" si="461"/>
        <v>0</v>
      </c>
      <c r="BZ42" s="171" t="b">
        <f t="shared" si="461"/>
        <v>0</v>
      </c>
    </row>
    <row r="43" spans="43:78" x14ac:dyDescent="0.2">
      <c r="AQ43" s="170"/>
      <c r="AR43" s="171" t="b">
        <f>AND(D$16&gt;0,ISNUMBER(SEARCH("ASP:",D$4)))</f>
        <v>0</v>
      </c>
      <c r="AS43" s="171" t="b">
        <f>AND(E$16&gt;0,ISNUMBER(SEARCH("ASP:",E$4)))</f>
        <v>0</v>
      </c>
      <c r="AT43" s="171" t="b">
        <f t="shared" ref="AT43:BZ43" si="462">AND(F$16&gt;0,ISNUMBER(SEARCH("ASP:",F$4)))</f>
        <v>0</v>
      </c>
      <c r="AU43" s="171" t="b">
        <f t="shared" si="462"/>
        <v>0</v>
      </c>
      <c r="AV43" s="171" t="b">
        <f t="shared" si="462"/>
        <v>0</v>
      </c>
      <c r="AW43" s="171" t="b">
        <f t="shared" si="462"/>
        <v>0</v>
      </c>
      <c r="AX43" s="171" t="b">
        <f t="shared" si="462"/>
        <v>0</v>
      </c>
      <c r="AY43" s="171" t="b">
        <f t="shared" si="462"/>
        <v>0</v>
      </c>
      <c r="AZ43" s="171" t="b">
        <f t="shared" si="462"/>
        <v>0</v>
      </c>
      <c r="BA43" s="171" t="b">
        <f t="shared" si="462"/>
        <v>0</v>
      </c>
      <c r="BB43" s="171" t="b">
        <f t="shared" si="462"/>
        <v>0</v>
      </c>
      <c r="BC43" s="171" t="b">
        <f t="shared" si="462"/>
        <v>0</v>
      </c>
      <c r="BD43" s="171" t="b">
        <f t="shared" si="462"/>
        <v>0</v>
      </c>
      <c r="BE43" s="171" t="b">
        <f t="shared" si="462"/>
        <v>0</v>
      </c>
      <c r="BF43" s="171" t="b">
        <f t="shared" si="462"/>
        <v>0</v>
      </c>
      <c r="BG43" s="171" t="b">
        <f t="shared" si="462"/>
        <v>0</v>
      </c>
      <c r="BH43" s="171" t="b">
        <f t="shared" si="462"/>
        <v>0</v>
      </c>
      <c r="BI43" s="171" t="b">
        <f t="shared" si="462"/>
        <v>0</v>
      </c>
      <c r="BJ43" s="171" t="b">
        <f t="shared" si="462"/>
        <v>0</v>
      </c>
      <c r="BK43" s="171" t="b">
        <f t="shared" si="462"/>
        <v>0</v>
      </c>
      <c r="BL43" s="171" t="b">
        <f t="shared" si="462"/>
        <v>0</v>
      </c>
      <c r="BM43" s="171" t="b">
        <f t="shared" si="462"/>
        <v>0</v>
      </c>
      <c r="BN43" s="171" t="b">
        <f t="shared" si="462"/>
        <v>0</v>
      </c>
      <c r="BO43" s="171" t="b">
        <f t="shared" si="462"/>
        <v>0</v>
      </c>
      <c r="BP43" s="171" t="b">
        <f t="shared" si="462"/>
        <v>0</v>
      </c>
      <c r="BQ43" s="171" t="b">
        <f t="shared" si="462"/>
        <v>0</v>
      </c>
      <c r="BR43" s="171" t="b">
        <f t="shared" si="462"/>
        <v>0</v>
      </c>
      <c r="BS43" s="171" t="b">
        <f t="shared" si="462"/>
        <v>0</v>
      </c>
      <c r="BT43" s="171" t="b">
        <f t="shared" si="462"/>
        <v>0</v>
      </c>
      <c r="BU43" s="171" t="b">
        <f t="shared" si="462"/>
        <v>0</v>
      </c>
      <c r="BV43" s="171" t="b">
        <f t="shared" si="462"/>
        <v>0</v>
      </c>
      <c r="BW43" s="171" t="b">
        <f t="shared" si="462"/>
        <v>0</v>
      </c>
      <c r="BX43" s="171" t="b">
        <f t="shared" si="462"/>
        <v>0</v>
      </c>
      <c r="BY43" s="171" t="b">
        <f t="shared" si="462"/>
        <v>0</v>
      </c>
      <c r="BZ43" s="171" t="b">
        <f t="shared" si="462"/>
        <v>0</v>
      </c>
    </row>
    <row r="44" spans="43:78" x14ac:dyDescent="0.2">
      <c r="AQ44" s="170"/>
      <c r="AR44" s="176" t="b">
        <f>AND(D$18&gt;0,ISNUMBER(SEARCH("C&amp;T: HIV Clinical Services-NSD",D$4)))</f>
        <v>0</v>
      </c>
      <c r="AS44" s="176" t="b">
        <f>AND(E$18&gt;0,ISNUMBER(SEARCH("C&amp;T: HIV Clinical Services-NSD",E$4)))</f>
        <v>0</v>
      </c>
      <c r="AT44" s="176" t="b">
        <f t="shared" ref="AT44:BZ44" si="463">AND(F$18&gt;0,ISNUMBER(SEARCH("C&amp;T: HIV Clinical Services-NSD",F$4)))</f>
        <v>0</v>
      </c>
      <c r="AU44" s="176" t="b">
        <f t="shared" si="463"/>
        <v>0</v>
      </c>
      <c r="AV44" s="176" t="b">
        <f t="shared" si="463"/>
        <v>0</v>
      </c>
      <c r="AW44" s="176" t="b">
        <f t="shared" si="463"/>
        <v>0</v>
      </c>
      <c r="AX44" s="176" t="b">
        <f t="shared" si="463"/>
        <v>0</v>
      </c>
      <c r="AY44" s="176" t="b">
        <f t="shared" si="463"/>
        <v>0</v>
      </c>
      <c r="AZ44" s="176" t="b">
        <f t="shared" si="463"/>
        <v>0</v>
      </c>
      <c r="BA44" s="176" t="b">
        <f t="shared" si="463"/>
        <v>0</v>
      </c>
      <c r="BB44" s="176" t="b">
        <f t="shared" si="463"/>
        <v>0</v>
      </c>
      <c r="BC44" s="176" t="b">
        <f t="shared" si="463"/>
        <v>0</v>
      </c>
      <c r="BD44" s="176" t="b">
        <f t="shared" si="463"/>
        <v>0</v>
      </c>
      <c r="BE44" s="176" t="b">
        <f t="shared" si="463"/>
        <v>0</v>
      </c>
      <c r="BF44" s="176" t="b">
        <f t="shared" si="463"/>
        <v>0</v>
      </c>
      <c r="BG44" s="176" t="b">
        <f t="shared" si="463"/>
        <v>0</v>
      </c>
      <c r="BH44" s="176" t="b">
        <f t="shared" si="463"/>
        <v>0</v>
      </c>
      <c r="BI44" s="176" t="b">
        <f t="shared" si="463"/>
        <v>0</v>
      </c>
      <c r="BJ44" s="176" t="b">
        <f t="shared" si="463"/>
        <v>0</v>
      </c>
      <c r="BK44" s="176" t="b">
        <f t="shared" si="463"/>
        <v>0</v>
      </c>
      <c r="BL44" s="176" t="b">
        <f t="shared" si="463"/>
        <v>0</v>
      </c>
      <c r="BM44" s="176" t="b">
        <f t="shared" si="463"/>
        <v>0</v>
      </c>
      <c r="BN44" s="176" t="b">
        <f t="shared" si="463"/>
        <v>0</v>
      </c>
      <c r="BO44" s="176" t="b">
        <f t="shared" si="463"/>
        <v>0</v>
      </c>
      <c r="BP44" s="176" t="b">
        <f t="shared" si="463"/>
        <v>0</v>
      </c>
      <c r="BQ44" s="176" t="b">
        <f t="shared" si="463"/>
        <v>0</v>
      </c>
      <c r="BR44" s="176" t="b">
        <f t="shared" si="463"/>
        <v>0</v>
      </c>
      <c r="BS44" s="176" t="b">
        <f t="shared" si="463"/>
        <v>0</v>
      </c>
      <c r="BT44" s="176" t="b">
        <f t="shared" si="463"/>
        <v>0</v>
      </c>
      <c r="BU44" s="176" t="b">
        <f t="shared" si="463"/>
        <v>0</v>
      </c>
      <c r="BV44" s="176" t="b">
        <f t="shared" si="463"/>
        <v>0</v>
      </c>
      <c r="BW44" s="176" t="b">
        <f t="shared" si="463"/>
        <v>0</v>
      </c>
      <c r="BX44" s="176" t="b">
        <f t="shared" si="463"/>
        <v>0</v>
      </c>
      <c r="BY44" s="176" t="b">
        <f t="shared" si="463"/>
        <v>0</v>
      </c>
      <c r="BZ44" s="176" t="b">
        <f t="shared" si="463"/>
        <v>0</v>
      </c>
    </row>
    <row r="45" spans="43:78" x14ac:dyDescent="0.2">
      <c r="AQ45" s="170"/>
      <c r="AR45" s="176" t="b">
        <f>AND(D$18&gt;0,ISNUMBER(SEARCH("C&amp;T: HIV Drugs-NSD",D$4)))</f>
        <v>0</v>
      </c>
      <c r="AS45" s="176" t="b">
        <f>AND(E$18&gt;0,ISNUMBER(SEARCH("C&amp;T: HIV Drugs-NSD",E$4)))</f>
        <v>0</v>
      </c>
      <c r="AT45" s="176" t="b">
        <f t="shared" ref="AT45:BZ45" si="464">AND(F$18&gt;0,ISNUMBER(SEARCH("C&amp;T: HIV Drugs-NSD",F$4)))</f>
        <v>0</v>
      </c>
      <c r="AU45" s="176" t="b">
        <f t="shared" si="464"/>
        <v>0</v>
      </c>
      <c r="AV45" s="176" t="b">
        <f t="shared" si="464"/>
        <v>0</v>
      </c>
      <c r="AW45" s="176" t="b">
        <f t="shared" si="464"/>
        <v>0</v>
      </c>
      <c r="AX45" s="176" t="b">
        <f t="shared" si="464"/>
        <v>0</v>
      </c>
      <c r="AY45" s="176" t="b">
        <f t="shared" si="464"/>
        <v>0</v>
      </c>
      <c r="AZ45" s="176" t="b">
        <f t="shared" si="464"/>
        <v>0</v>
      </c>
      <c r="BA45" s="176" t="b">
        <f t="shared" si="464"/>
        <v>0</v>
      </c>
      <c r="BB45" s="176" t="b">
        <f t="shared" si="464"/>
        <v>0</v>
      </c>
      <c r="BC45" s="176" t="b">
        <f t="shared" si="464"/>
        <v>0</v>
      </c>
      <c r="BD45" s="176" t="b">
        <f t="shared" si="464"/>
        <v>0</v>
      </c>
      <c r="BE45" s="176" t="b">
        <f t="shared" si="464"/>
        <v>0</v>
      </c>
      <c r="BF45" s="176" t="b">
        <f t="shared" si="464"/>
        <v>0</v>
      </c>
      <c r="BG45" s="176" t="b">
        <f t="shared" si="464"/>
        <v>0</v>
      </c>
      <c r="BH45" s="176" t="b">
        <f t="shared" si="464"/>
        <v>0</v>
      </c>
      <c r="BI45" s="176" t="b">
        <f t="shared" si="464"/>
        <v>0</v>
      </c>
      <c r="BJ45" s="176" t="b">
        <f t="shared" si="464"/>
        <v>0</v>
      </c>
      <c r="BK45" s="176" t="b">
        <f t="shared" si="464"/>
        <v>0</v>
      </c>
      <c r="BL45" s="176" t="b">
        <f t="shared" si="464"/>
        <v>0</v>
      </c>
      <c r="BM45" s="176" t="b">
        <f t="shared" si="464"/>
        <v>0</v>
      </c>
      <c r="BN45" s="176" t="b">
        <f t="shared" si="464"/>
        <v>0</v>
      </c>
      <c r="BO45" s="176" t="b">
        <f t="shared" si="464"/>
        <v>0</v>
      </c>
      <c r="BP45" s="176" t="b">
        <f t="shared" si="464"/>
        <v>0</v>
      </c>
      <c r="BQ45" s="176" t="b">
        <f t="shared" si="464"/>
        <v>0</v>
      </c>
      <c r="BR45" s="176" t="b">
        <f t="shared" si="464"/>
        <v>0</v>
      </c>
      <c r="BS45" s="176" t="b">
        <f t="shared" si="464"/>
        <v>0</v>
      </c>
      <c r="BT45" s="176" t="b">
        <f t="shared" si="464"/>
        <v>0</v>
      </c>
      <c r="BU45" s="176" t="b">
        <f t="shared" si="464"/>
        <v>0</v>
      </c>
      <c r="BV45" s="176" t="b">
        <f t="shared" si="464"/>
        <v>0</v>
      </c>
      <c r="BW45" s="176" t="b">
        <f t="shared" si="464"/>
        <v>0</v>
      </c>
      <c r="BX45" s="176" t="b">
        <f t="shared" si="464"/>
        <v>0</v>
      </c>
      <c r="BY45" s="176" t="b">
        <f t="shared" si="464"/>
        <v>0</v>
      </c>
      <c r="BZ45" s="176" t="b">
        <f t="shared" si="464"/>
        <v>0</v>
      </c>
    </row>
    <row r="46" spans="43:78" x14ac:dyDescent="0.2">
      <c r="AQ46" s="170"/>
      <c r="AR46" s="176" t="b">
        <f>AND(D$18&gt;0,ISNUMBER(SEARCH("C&amp;T: HIV Laboratory Services-NSD",D$4)))</f>
        <v>0</v>
      </c>
      <c r="AS46" s="176" t="b">
        <f>AND(E$18&gt;0,ISNUMBER(SEARCH("C&amp;T: HIV Laboratory Services-NSD",E$4)))</f>
        <v>0</v>
      </c>
      <c r="AT46" s="176" t="b">
        <f t="shared" ref="AT46:BZ46" si="465">AND(F$18&gt;0,ISNUMBER(SEARCH("C&amp;T: HIV Laboratory Services-NSD",F$4)))</f>
        <v>0</v>
      </c>
      <c r="AU46" s="176" t="b">
        <f t="shared" si="465"/>
        <v>0</v>
      </c>
      <c r="AV46" s="176" t="b">
        <f t="shared" si="465"/>
        <v>0</v>
      </c>
      <c r="AW46" s="176" t="b">
        <f t="shared" si="465"/>
        <v>0</v>
      </c>
      <c r="AX46" s="176" t="b">
        <f t="shared" si="465"/>
        <v>0</v>
      </c>
      <c r="AY46" s="176" t="b">
        <f t="shared" si="465"/>
        <v>0</v>
      </c>
      <c r="AZ46" s="176" t="b">
        <f t="shared" si="465"/>
        <v>0</v>
      </c>
      <c r="BA46" s="176" t="b">
        <f t="shared" si="465"/>
        <v>0</v>
      </c>
      <c r="BB46" s="176" t="b">
        <f t="shared" si="465"/>
        <v>0</v>
      </c>
      <c r="BC46" s="176" t="b">
        <f t="shared" si="465"/>
        <v>0</v>
      </c>
      <c r="BD46" s="176" t="b">
        <f t="shared" si="465"/>
        <v>0</v>
      </c>
      <c r="BE46" s="176" t="b">
        <f t="shared" si="465"/>
        <v>0</v>
      </c>
      <c r="BF46" s="176" t="b">
        <f t="shared" si="465"/>
        <v>0</v>
      </c>
      <c r="BG46" s="176" t="b">
        <f t="shared" si="465"/>
        <v>0</v>
      </c>
      <c r="BH46" s="176" t="b">
        <f t="shared" si="465"/>
        <v>0</v>
      </c>
      <c r="BI46" s="176" t="b">
        <f t="shared" si="465"/>
        <v>0</v>
      </c>
      <c r="BJ46" s="176" t="b">
        <f t="shared" si="465"/>
        <v>0</v>
      </c>
      <c r="BK46" s="176" t="b">
        <f t="shared" si="465"/>
        <v>0</v>
      </c>
      <c r="BL46" s="176" t="b">
        <f t="shared" si="465"/>
        <v>0</v>
      </c>
      <c r="BM46" s="176" t="b">
        <f t="shared" si="465"/>
        <v>0</v>
      </c>
      <c r="BN46" s="176" t="b">
        <f t="shared" si="465"/>
        <v>0</v>
      </c>
      <c r="BO46" s="176" t="b">
        <f t="shared" si="465"/>
        <v>0</v>
      </c>
      <c r="BP46" s="176" t="b">
        <f t="shared" si="465"/>
        <v>0</v>
      </c>
      <c r="BQ46" s="176" t="b">
        <f t="shared" si="465"/>
        <v>0</v>
      </c>
      <c r="BR46" s="176" t="b">
        <f t="shared" si="465"/>
        <v>0</v>
      </c>
      <c r="BS46" s="176" t="b">
        <f t="shared" si="465"/>
        <v>0</v>
      </c>
      <c r="BT46" s="176" t="b">
        <f t="shared" si="465"/>
        <v>0</v>
      </c>
      <c r="BU46" s="176" t="b">
        <f t="shared" si="465"/>
        <v>0</v>
      </c>
      <c r="BV46" s="176" t="b">
        <f t="shared" si="465"/>
        <v>0</v>
      </c>
      <c r="BW46" s="176" t="b">
        <f t="shared" si="465"/>
        <v>0</v>
      </c>
      <c r="BX46" s="176" t="b">
        <f t="shared" si="465"/>
        <v>0</v>
      </c>
      <c r="BY46" s="176" t="b">
        <f t="shared" si="465"/>
        <v>0</v>
      </c>
      <c r="BZ46" s="176" t="b">
        <f t="shared" si="465"/>
        <v>0</v>
      </c>
    </row>
    <row r="47" spans="43:78" x14ac:dyDescent="0.2">
      <c r="AQ47" s="170"/>
      <c r="AR47" s="176" t="b">
        <f>AND(D$18&gt;0,ISNUMBER(SEARCH("C&amp;T: Not Disaggregated-NSD",D$4)))</f>
        <v>0</v>
      </c>
      <c r="AS47" s="176" t="b">
        <f>AND(E$18&gt;0,ISNUMBER(SEARCH("C&amp;T: Not Disaggregated-NSD",E$4)))</f>
        <v>0</v>
      </c>
      <c r="AT47" s="176" t="b">
        <f t="shared" ref="AT47:BZ47" si="466">AND(F$18&gt;0,ISNUMBER(SEARCH("C&amp;T: Not Disaggregated-NSD",F$4)))</f>
        <v>0</v>
      </c>
      <c r="AU47" s="176" t="b">
        <f t="shared" si="466"/>
        <v>0</v>
      </c>
      <c r="AV47" s="176" t="b">
        <f t="shared" si="466"/>
        <v>0</v>
      </c>
      <c r="AW47" s="176" t="b">
        <f t="shared" si="466"/>
        <v>0</v>
      </c>
      <c r="AX47" s="176" t="b">
        <f t="shared" si="466"/>
        <v>0</v>
      </c>
      <c r="AY47" s="176" t="b">
        <f t="shared" si="466"/>
        <v>0</v>
      </c>
      <c r="AZ47" s="176" t="b">
        <f t="shared" si="466"/>
        <v>0</v>
      </c>
      <c r="BA47" s="176" t="b">
        <f t="shared" si="466"/>
        <v>0</v>
      </c>
      <c r="BB47" s="176" t="b">
        <f t="shared" si="466"/>
        <v>0</v>
      </c>
      <c r="BC47" s="176" t="b">
        <f t="shared" si="466"/>
        <v>0</v>
      </c>
      <c r="BD47" s="176" t="b">
        <f t="shared" si="466"/>
        <v>0</v>
      </c>
      <c r="BE47" s="176" t="b">
        <f t="shared" si="466"/>
        <v>0</v>
      </c>
      <c r="BF47" s="176" t="b">
        <f t="shared" si="466"/>
        <v>0</v>
      </c>
      <c r="BG47" s="176" t="b">
        <f t="shared" si="466"/>
        <v>0</v>
      </c>
      <c r="BH47" s="176" t="b">
        <f t="shared" si="466"/>
        <v>0</v>
      </c>
      <c r="BI47" s="176" t="b">
        <f t="shared" si="466"/>
        <v>0</v>
      </c>
      <c r="BJ47" s="176" t="b">
        <f t="shared" si="466"/>
        <v>0</v>
      </c>
      <c r="BK47" s="176" t="b">
        <f t="shared" si="466"/>
        <v>0</v>
      </c>
      <c r="BL47" s="176" t="b">
        <f t="shared" si="466"/>
        <v>0</v>
      </c>
      <c r="BM47" s="176" t="b">
        <f t="shared" si="466"/>
        <v>0</v>
      </c>
      <c r="BN47" s="176" t="b">
        <f t="shared" si="466"/>
        <v>0</v>
      </c>
      <c r="BO47" s="176" t="b">
        <f t="shared" si="466"/>
        <v>0</v>
      </c>
      <c r="BP47" s="176" t="b">
        <f t="shared" si="466"/>
        <v>0</v>
      </c>
      <c r="BQ47" s="176" t="b">
        <f t="shared" si="466"/>
        <v>0</v>
      </c>
      <c r="BR47" s="176" t="b">
        <f t="shared" si="466"/>
        <v>0</v>
      </c>
      <c r="BS47" s="176" t="b">
        <f t="shared" si="466"/>
        <v>0</v>
      </c>
      <c r="BT47" s="176" t="b">
        <f t="shared" si="466"/>
        <v>0</v>
      </c>
      <c r="BU47" s="176" t="b">
        <f t="shared" si="466"/>
        <v>0</v>
      </c>
      <c r="BV47" s="176" t="b">
        <f t="shared" si="466"/>
        <v>0</v>
      </c>
      <c r="BW47" s="176" t="b">
        <f t="shared" si="466"/>
        <v>0</v>
      </c>
      <c r="BX47" s="176" t="b">
        <f t="shared" si="466"/>
        <v>0</v>
      </c>
      <c r="BY47" s="176" t="b">
        <f t="shared" si="466"/>
        <v>0</v>
      </c>
      <c r="BZ47" s="176" t="b">
        <f t="shared" si="466"/>
        <v>0</v>
      </c>
    </row>
    <row r="48" spans="43:78" x14ac:dyDescent="0.2">
      <c r="AQ48" s="170"/>
      <c r="AR48" s="173" t="b">
        <f>AND(D$18&gt;0,ISNUMBER(SEARCH("HTS: Community-based testing-NSD",D$4)))</f>
        <v>0</v>
      </c>
      <c r="AS48" s="173" t="b">
        <f>AND(E$18&gt;0,ISNUMBER(SEARCH("HTS: Community-based testing-NSD",E$4)))</f>
        <v>0</v>
      </c>
      <c r="AT48" s="173" t="b">
        <f t="shared" ref="AT48:BZ48" si="467">AND(F$18&gt;0,ISNUMBER(SEARCH("HTS: Community-based testing-NSD",F$4)))</f>
        <v>0</v>
      </c>
      <c r="AU48" s="173" t="b">
        <f t="shared" si="467"/>
        <v>0</v>
      </c>
      <c r="AV48" s="173" t="b">
        <f t="shared" si="467"/>
        <v>0</v>
      </c>
      <c r="AW48" s="173" t="b">
        <f t="shared" si="467"/>
        <v>0</v>
      </c>
      <c r="AX48" s="173" t="b">
        <f t="shared" si="467"/>
        <v>0</v>
      </c>
      <c r="AY48" s="173" t="b">
        <f t="shared" si="467"/>
        <v>0</v>
      </c>
      <c r="AZ48" s="173" t="b">
        <f t="shared" si="467"/>
        <v>0</v>
      </c>
      <c r="BA48" s="173" t="b">
        <f t="shared" si="467"/>
        <v>0</v>
      </c>
      <c r="BB48" s="173" t="b">
        <f t="shared" si="467"/>
        <v>0</v>
      </c>
      <c r="BC48" s="173" t="b">
        <f t="shared" si="467"/>
        <v>0</v>
      </c>
      <c r="BD48" s="173" t="b">
        <f t="shared" si="467"/>
        <v>0</v>
      </c>
      <c r="BE48" s="173" t="b">
        <f t="shared" si="467"/>
        <v>0</v>
      </c>
      <c r="BF48" s="173" t="b">
        <f t="shared" si="467"/>
        <v>0</v>
      </c>
      <c r="BG48" s="173" t="b">
        <f t="shared" si="467"/>
        <v>0</v>
      </c>
      <c r="BH48" s="173" t="b">
        <f t="shared" si="467"/>
        <v>0</v>
      </c>
      <c r="BI48" s="173" t="b">
        <f t="shared" si="467"/>
        <v>0</v>
      </c>
      <c r="BJ48" s="173" t="b">
        <f t="shared" si="467"/>
        <v>0</v>
      </c>
      <c r="BK48" s="173" t="b">
        <f t="shared" si="467"/>
        <v>0</v>
      </c>
      <c r="BL48" s="173" t="b">
        <f t="shared" si="467"/>
        <v>0</v>
      </c>
      <c r="BM48" s="173" t="b">
        <f t="shared" si="467"/>
        <v>0</v>
      </c>
      <c r="BN48" s="173" t="b">
        <f t="shared" si="467"/>
        <v>0</v>
      </c>
      <c r="BO48" s="173" t="b">
        <f t="shared" si="467"/>
        <v>0</v>
      </c>
      <c r="BP48" s="173" t="b">
        <f t="shared" si="467"/>
        <v>0</v>
      </c>
      <c r="BQ48" s="173" t="b">
        <f t="shared" si="467"/>
        <v>0</v>
      </c>
      <c r="BR48" s="173" t="b">
        <f t="shared" si="467"/>
        <v>0</v>
      </c>
      <c r="BS48" s="173" t="b">
        <f t="shared" si="467"/>
        <v>0</v>
      </c>
      <c r="BT48" s="173" t="b">
        <f t="shared" si="467"/>
        <v>0</v>
      </c>
      <c r="BU48" s="173" t="b">
        <f t="shared" si="467"/>
        <v>0</v>
      </c>
      <c r="BV48" s="173" t="b">
        <f t="shared" si="467"/>
        <v>0</v>
      </c>
      <c r="BW48" s="173" t="b">
        <f t="shared" si="467"/>
        <v>0</v>
      </c>
      <c r="BX48" s="173" t="b">
        <f t="shared" si="467"/>
        <v>0</v>
      </c>
      <c r="BY48" s="173" t="b">
        <f t="shared" si="467"/>
        <v>0</v>
      </c>
      <c r="BZ48" s="173" t="b">
        <f t="shared" si="467"/>
        <v>0</v>
      </c>
    </row>
    <row r="49" spans="43:78" x14ac:dyDescent="0.2">
      <c r="AQ49" s="170"/>
      <c r="AR49" s="173" t="b">
        <f>AND(D$18&gt;0,ISNUMBER(SEARCH("HTS: Facility-based testing-NSD",D$4)))</f>
        <v>0</v>
      </c>
      <c r="AS49" s="173" t="b">
        <f>AND(E$18&gt;0,ISNUMBER(SEARCH("HTS: Facility-based testing-NSD",E$4)))</f>
        <v>0</v>
      </c>
      <c r="AT49" s="173" t="b">
        <f t="shared" ref="AT49:BZ49" si="468">AND(F$18&gt;0,ISNUMBER(SEARCH("HTS: Facility-based testing-NSD",F$4)))</f>
        <v>0</v>
      </c>
      <c r="AU49" s="173" t="b">
        <f t="shared" si="468"/>
        <v>0</v>
      </c>
      <c r="AV49" s="173" t="b">
        <f t="shared" si="468"/>
        <v>0</v>
      </c>
      <c r="AW49" s="173" t="b">
        <f t="shared" si="468"/>
        <v>0</v>
      </c>
      <c r="AX49" s="173" t="b">
        <f t="shared" si="468"/>
        <v>0</v>
      </c>
      <c r="AY49" s="173" t="b">
        <f t="shared" si="468"/>
        <v>0</v>
      </c>
      <c r="AZ49" s="173" t="b">
        <f t="shared" si="468"/>
        <v>0</v>
      </c>
      <c r="BA49" s="173" t="b">
        <f t="shared" si="468"/>
        <v>0</v>
      </c>
      <c r="BB49" s="173" t="b">
        <f t="shared" si="468"/>
        <v>0</v>
      </c>
      <c r="BC49" s="173" t="b">
        <f t="shared" si="468"/>
        <v>0</v>
      </c>
      <c r="BD49" s="173" t="b">
        <f t="shared" si="468"/>
        <v>0</v>
      </c>
      <c r="BE49" s="173" t="b">
        <f t="shared" si="468"/>
        <v>0</v>
      </c>
      <c r="BF49" s="173" t="b">
        <f t="shared" si="468"/>
        <v>0</v>
      </c>
      <c r="BG49" s="173" t="b">
        <f t="shared" si="468"/>
        <v>0</v>
      </c>
      <c r="BH49" s="173" t="b">
        <f t="shared" si="468"/>
        <v>0</v>
      </c>
      <c r="BI49" s="173" t="b">
        <f t="shared" si="468"/>
        <v>0</v>
      </c>
      <c r="BJ49" s="173" t="b">
        <f t="shared" si="468"/>
        <v>0</v>
      </c>
      <c r="BK49" s="173" t="b">
        <f t="shared" si="468"/>
        <v>0</v>
      </c>
      <c r="BL49" s="173" t="b">
        <f t="shared" si="468"/>
        <v>0</v>
      </c>
      <c r="BM49" s="173" t="b">
        <f t="shared" si="468"/>
        <v>0</v>
      </c>
      <c r="BN49" s="173" t="b">
        <f t="shared" si="468"/>
        <v>0</v>
      </c>
      <c r="BO49" s="173" t="b">
        <f t="shared" si="468"/>
        <v>0</v>
      </c>
      <c r="BP49" s="173" t="b">
        <f t="shared" si="468"/>
        <v>0</v>
      </c>
      <c r="BQ49" s="173" t="b">
        <f t="shared" si="468"/>
        <v>0</v>
      </c>
      <c r="BR49" s="173" t="b">
        <f t="shared" si="468"/>
        <v>0</v>
      </c>
      <c r="BS49" s="173" t="b">
        <f t="shared" si="468"/>
        <v>0</v>
      </c>
      <c r="BT49" s="173" t="b">
        <f t="shared" si="468"/>
        <v>0</v>
      </c>
      <c r="BU49" s="173" t="b">
        <f t="shared" si="468"/>
        <v>0</v>
      </c>
      <c r="BV49" s="173" t="b">
        <f t="shared" si="468"/>
        <v>0</v>
      </c>
      <c r="BW49" s="173" t="b">
        <f t="shared" si="468"/>
        <v>0</v>
      </c>
      <c r="BX49" s="173" t="b">
        <f t="shared" si="468"/>
        <v>0</v>
      </c>
      <c r="BY49" s="173" t="b">
        <f t="shared" si="468"/>
        <v>0</v>
      </c>
      <c r="BZ49" s="173" t="b">
        <f t="shared" si="468"/>
        <v>0</v>
      </c>
    </row>
    <row r="50" spans="43:78" x14ac:dyDescent="0.2">
      <c r="AQ50" s="170"/>
      <c r="AR50" s="173" t="b">
        <f>AND(D$18&gt;0,ISNUMBER(SEARCH("HTS: Not Disaggregated-NSD",D$4)))</f>
        <v>0</v>
      </c>
      <c r="AS50" s="173" t="b">
        <f>AND(E$18&gt;0,ISNUMBER(SEARCH("HTS: Not Disaggregated-NSD",E$4)))</f>
        <v>0</v>
      </c>
      <c r="AT50" s="173" t="b">
        <f t="shared" ref="AT50:BZ50" si="469">AND(F$18&gt;0,ISNUMBER(SEARCH("HTS: Not Disaggregated-NSD",F$4)))</f>
        <v>0</v>
      </c>
      <c r="AU50" s="173" t="b">
        <f t="shared" si="469"/>
        <v>0</v>
      </c>
      <c r="AV50" s="173" t="b">
        <f t="shared" si="469"/>
        <v>0</v>
      </c>
      <c r="AW50" s="173" t="b">
        <f t="shared" si="469"/>
        <v>0</v>
      </c>
      <c r="AX50" s="173" t="b">
        <f t="shared" si="469"/>
        <v>0</v>
      </c>
      <c r="AY50" s="173" t="b">
        <f t="shared" si="469"/>
        <v>0</v>
      </c>
      <c r="AZ50" s="173" t="b">
        <f t="shared" si="469"/>
        <v>0</v>
      </c>
      <c r="BA50" s="173" t="b">
        <f t="shared" si="469"/>
        <v>0</v>
      </c>
      <c r="BB50" s="173" t="b">
        <f t="shared" si="469"/>
        <v>0</v>
      </c>
      <c r="BC50" s="173" t="b">
        <f t="shared" si="469"/>
        <v>0</v>
      </c>
      <c r="BD50" s="173" t="b">
        <f t="shared" si="469"/>
        <v>0</v>
      </c>
      <c r="BE50" s="173" t="b">
        <f t="shared" si="469"/>
        <v>0</v>
      </c>
      <c r="BF50" s="173" t="b">
        <f t="shared" si="469"/>
        <v>0</v>
      </c>
      <c r="BG50" s="173" t="b">
        <f t="shared" si="469"/>
        <v>0</v>
      </c>
      <c r="BH50" s="173" t="b">
        <f t="shared" si="469"/>
        <v>0</v>
      </c>
      <c r="BI50" s="173" t="b">
        <f t="shared" si="469"/>
        <v>0</v>
      </c>
      <c r="BJ50" s="173" t="b">
        <f t="shared" si="469"/>
        <v>0</v>
      </c>
      <c r="BK50" s="173" t="b">
        <f t="shared" si="469"/>
        <v>0</v>
      </c>
      <c r="BL50" s="173" t="b">
        <f t="shared" si="469"/>
        <v>0</v>
      </c>
      <c r="BM50" s="173" t="b">
        <f t="shared" si="469"/>
        <v>0</v>
      </c>
      <c r="BN50" s="173" t="b">
        <f t="shared" si="469"/>
        <v>0</v>
      </c>
      <c r="BO50" s="173" t="b">
        <f t="shared" si="469"/>
        <v>0</v>
      </c>
      <c r="BP50" s="173" t="b">
        <f t="shared" si="469"/>
        <v>0</v>
      </c>
      <c r="BQ50" s="173" t="b">
        <f t="shared" si="469"/>
        <v>0</v>
      </c>
      <c r="BR50" s="173" t="b">
        <f t="shared" si="469"/>
        <v>0</v>
      </c>
      <c r="BS50" s="173" t="b">
        <f t="shared" si="469"/>
        <v>0</v>
      </c>
      <c r="BT50" s="173" t="b">
        <f t="shared" si="469"/>
        <v>0</v>
      </c>
      <c r="BU50" s="173" t="b">
        <f t="shared" si="469"/>
        <v>0</v>
      </c>
      <c r="BV50" s="173" t="b">
        <f t="shared" si="469"/>
        <v>0</v>
      </c>
      <c r="BW50" s="173" t="b">
        <f t="shared" si="469"/>
        <v>0</v>
      </c>
      <c r="BX50" s="173" t="b">
        <f t="shared" si="469"/>
        <v>0</v>
      </c>
      <c r="BY50" s="173" t="b">
        <f t="shared" si="469"/>
        <v>0</v>
      </c>
      <c r="BZ50" s="173" t="b">
        <f t="shared" si="469"/>
        <v>0</v>
      </c>
    </row>
    <row r="51" spans="43:78" x14ac:dyDescent="0.2">
      <c r="AQ51" s="170"/>
      <c r="AR51" s="173" t="b">
        <f>AND(D$18&gt;0,ISNUMBER(SEARCH("PREV: Comm. mobilization, behavior &amp; norms change-NSD",D$4)))</f>
        <v>0</v>
      </c>
      <c r="AS51" s="173" t="b">
        <f>AND(E$18&gt;0,ISNUMBER(SEARCH("PREV: Comm. mobilization, behavior &amp; norms change-NSD",E$4)))</f>
        <v>0</v>
      </c>
      <c r="AT51" s="173" t="b">
        <f t="shared" ref="AT51:BZ51" si="470">AND(F$18&gt;0,ISNUMBER(SEARCH("PREV: Comm. mobilization, behavior &amp; norms change-NSD",F$4)))</f>
        <v>0</v>
      </c>
      <c r="AU51" s="173" t="b">
        <f t="shared" si="470"/>
        <v>0</v>
      </c>
      <c r="AV51" s="173" t="b">
        <f t="shared" si="470"/>
        <v>0</v>
      </c>
      <c r="AW51" s="173" t="b">
        <f t="shared" si="470"/>
        <v>0</v>
      </c>
      <c r="AX51" s="173" t="b">
        <f t="shared" si="470"/>
        <v>0</v>
      </c>
      <c r="AY51" s="173" t="b">
        <f t="shared" si="470"/>
        <v>0</v>
      </c>
      <c r="AZ51" s="173" t="b">
        <f t="shared" si="470"/>
        <v>0</v>
      </c>
      <c r="BA51" s="173" t="b">
        <f t="shared" si="470"/>
        <v>0</v>
      </c>
      <c r="BB51" s="173" t="b">
        <f t="shared" si="470"/>
        <v>0</v>
      </c>
      <c r="BC51" s="173" t="b">
        <f t="shared" si="470"/>
        <v>0</v>
      </c>
      <c r="BD51" s="173" t="b">
        <f t="shared" si="470"/>
        <v>0</v>
      </c>
      <c r="BE51" s="173" t="b">
        <f t="shared" si="470"/>
        <v>0</v>
      </c>
      <c r="BF51" s="173" t="b">
        <f t="shared" si="470"/>
        <v>0</v>
      </c>
      <c r="BG51" s="173" t="b">
        <f t="shared" si="470"/>
        <v>0</v>
      </c>
      <c r="BH51" s="173" t="b">
        <f t="shared" si="470"/>
        <v>0</v>
      </c>
      <c r="BI51" s="173" t="b">
        <f t="shared" si="470"/>
        <v>0</v>
      </c>
      <c r="BJ51" s="173" t="b">
        <f t="shared" si="470"/>
        <v>0</v>
      </c>
      <c r="BK51" s="173" t="b">
        <f t="shared" si="470"/>
        <v>0</v>
      </c>
      <c r="BL51" s="173" t="b">
        <f t="shared" si="470"/>
        <v>0</v>
      </c>
      <c r="BM51" s="173" t="b">
        <f t="shared" si="470"/>
        <v>0</v>
      </c>
      <c r="BN51" s="173" t="b">
        <f t="shared" si="470"/>
        <v>0</v>
      </c>
      <c r="BO51" s="173" t="b">
        <f t="shared" si="470"/>
        <v>0</v>
      </c>
      <c r="BP51" s="173" t="b">
        <f t="shared" si="470"/>
        <v>0</v>
      </c>
      <c r="BQ51" s="173" t="b">
        <f t="shared" si="470"/>
        <v>0</v>
      </c>
      <c r="BR51" s="173" t="b">
        <f t="shared" si="470"/>
        <v>0</v>
      </c>
      <c r="BS51" s="173" t="b">
        <f t="shared" si="470"/>
        <v>0</v>
      </c>
      <c r="BT51" s="173" t="b">
        <f t="shared" si="470"/>
        <v>0</v>
      </c>
      <c r="BU51" s="173" t="b">
        <f t="shared" si="470"/>
        <v>0</v>
      </c>
      <c r="BV51" s="173" t="b">
        <f t="shared" si="470"/>
        <v>0</v>
      </c>
      <c r="BW51" s="173" t="b">
        <f t="shared" si="470"/>
        <v>0</v>
      </c>
      <c r="BX51" s="173" t="b">
        <f t="shared" si="470"/>
        <v>0</v>
      </c>
      <c r="BY51" s="173" t="b">
        <f t="shared" si="470"/>
        <v>0</v>
      </c>
      <c r="BZ51" s="173" t="b">
        <f t="shared" si="470"/>
        <v>0</v>
      </c>
    </row>
    <row r="52" spans="43:78" x14ac:dyDescent="0.2">
      <c r="AQ52" s="170"/>
      <c r="AR52" s="173" t="b">
        <f>AND(D$18&gt;0,ISNUMBER(SEARCH("PREV: Condom &amp; Lubricant Programming-NSD",D$4)))</f>
        <v>0</v>
      </c>
      <c r="AS52" s="173" t="b">
        <f>AND(E$18&gt;0,ISNUMBER(SEARCH("PREV: Condom &amp; Lubricant Programming-NSD",E$4)))</f>
        <v>0</v>
      </c>
      <c r="AT52" s="173" t="b">
        <f t="shared" ref="AT52:BZ52" si="471">AND(F$18&gt;0,ISNUMBER(SEARCH("PREV: Condom &amp; Lubricant Programming-NSD",F$4)))</f>
        <v>0</v>
      </c>
      <c r="AU52" s="173" t="b">
        <f t="shared" si="471"/>
        <v>0</v>
      </c>
      <c r="AV52" s="173" t="b">
        <f t="shared" si="471"/>
        <v>0</v>
      </c>
      <c r="AW52" s="173" t="b">
        <f t="shared" si="471"/>
        <v>0</v>
      </c>
      <c r="AX52" s="173" t="b">
        <f t="shared" si="471"/>
        <v>0</v>
      </c>
      <c r="AY52" s="173" t="b">
        <f t="shared" si="471"/>
        <v>0</v>
      </c>
      <c r="AZ52" s="173" t="b">
        <f t="shared" si="471"/>
        <v>0</v>
      </c>
      <c r="BA52" s="173" t="b">
        <f t="shared" si="471"/>
        <v>0</v>
      </c>
      <c r="BB52" s="173" t="b">
        <f t="shared" si="471"/>
        <v>0</v>
      </c>
      <c r="BC52" s="173" t="b">
        <f t="shared" si="471"/>
        <v>0</v>
      </c>
      <c r="BD52" s="173" t="b">
        <f t="shared" si="471"/>
        <v>0</v>
      </c>
      <c r="BE52" s="173" t="b">
        <f t="shared" si="471"/>
        <v>0</v>
      </c>
      <c r="BF52" s="173" t="b">
        <f t="shared" si="471"/>
        <v>0</v>
      </c>
      <c r="BG52" s="173" t="b">
        <f t="shared" si="471"/>
        <v>0</v>
      </c>
      <c r="BH52" s="173" t="b">
        <f t="shared" si="471"/>
        <v>0</v>
      </c>
      <c r="BI52" s="173" t="b">
        <f t="shared" si="471"/>
        <v>0</v>
      </c>
      <c r="BJ52" s="173" t="b">
        <f t="shared" si="471"/>
        <v>0</v>
      </c>
      <c r="BK52" s="173" t="b">
        <f t="shared" si="471"/>
        <v>0</v>
      </c>
      <c r="BL52" s="173" t="b">
        <f t="shared" si="471"/>
        <v>0</v>
      </c>
      <c r="BM52" s="173" t="b">
        <f t="shared" si="471"/>
        <v>0</v>
      </c>
      <c r="BN52" s="173" t="b">
        <f t="shared" si="471"/>
        <v>0</v>
      </c>
      <c r="BO52" s="173" t="b">
        <f t="shared" si="471"/>
        <v>0</v>
      </c>
      <c r="BP52" s="173" t="b">
        <f t="shared" si="471"/>
        <v>0</v>
      </c>
      <c r="BQ52" s="173" t="b">
        <f t="shared" si="471"/>
        <v>0</v>
      </c>
      <c r="BR52" s="173" t="b">
        <f t="shared" si="471"/>
        <v>0</v>
      </c>
      <c r="BS52" s="173" t="b">
        <f t="shared" si="471"/>
        <v>0</v>
      </c>
      <c r="BT52" s="173" t="b">
        <f t="shared" si="471"/>
        <v>0</v>
      </c>
      <c r="BU52" s="173" t="b">
        <f t="shared" si="471"/>
        <v>0</v>
      </c>
      <c r="BV52" s="173" t="b">
        <f t="shared" si="471"/>
        <v>0</v>
      </c>
      <c r="BW52" s="173" t="b">
        <f t="shared" si="471"/>
        <v>0</v>
      </c>
      <c r="BX52" s="173" t="b">
        <f t="shared" si="471"/>
        <v>0</v>
      </c>
      <c r="BY52" s="173" t="b">
        <f t="shared" si="471"/>
        <v>0</v>
      </c>
      <c r="BZ52" s="173" t="b">
        <f t="shared" si="471"/>
        <v>0</v>
      </c>
    </row>
    <row r="53" spans="43:78" x14ac:dyDescent="0.2">
      <c r="AQ53" s="170"/>
      <c r="AR53" s="173" t="b">
        <f>AND(D$18&gt;0,ISNUMBER(SEARCH("PREV: Medication assisted treatment-NSD",D$4)))</f>
        <v>0</v>
      </c>
      <c r="AS53" s="173" t="b">
        <f>AND(E$18&gt;0,ISNUMBER(SEARCH("PREV: Medication assisted treatment-NSD",E$4)))</f>
        <v>0</v>
      </c>
      <c r="AT53" s="173" t="b">
        <f t="shared" ref="AT53:BZ53" si="472">AND(F$18&gt;0,ISNUMBER(SEARCH("PREV: Medication assisted treatment-NSD",F$4)))</f>
        <v>0</v>
      </c>
      <c r="AU53" s="173" t="b">
        <f t="shared" si="472"/>
        <v>0</v>
      </c>
      <c r="AV53" s="173" t="b">
        <f t="shared" si="472"/>
        <v>0</v>
      </c>
      <c r="AW53" s="173" t="b">
        <f t="shared" si="472"/>
        <v>0</v>
      </c>
      <c r="AX53" s="173" t="b">
        <f t="shared" si="472"/>
        <v>0</v>
      </c>
      <c r="AY53" s="173" t="b">
        <f t="shared" si="472"/>
        <v>0</v>
      </c>
      <c r="AZ53" s="173" t="b">
        <f t="shared" si="472"/>
        <v>0</v>
      </c>
      <c r="BA53" s="173" t="b">
        <f t="shared" si="472"/>
        <v>0</v>
      </c>
      <c r="BB53" s="173" t="b">
        <f t="shared" si="472"/>
        <v>0</v>
      </c>
      <c r="BC53" s="173" t="b">
        <f t="shared" si="472"/>
        <v>0</v>
      </c>
      <c r="BD53" s="173" t="b">
        <f t="shared" si="472"/>
        <v>0</v>
      </c>
      <c r="BE53" s="173" t="b">
        <f t="shared" si="472"/>
        <v>0</v>
      </c>
      <c r="BF53" s="173" t="b">
        <f t="shared" si="472"/>
        <v>0</v>
      </c>
      <c r="BG53" s="173" t="b">
        <f t="shared" si="472"/>
        <v>0</v>
      </c>
      <c r="BH53" s="173" t="b">
        <f t="shared" si="472"/>
        <v>0</v>
      </c>
      <c r="BI53" s="173" t="b">
        <f t="shared" si="472"/>
        <v>0</v>
      </c>
      <c r="BJ53" s="173" t="b">
        <f t="shared" si="472"/>
        <v>0</v>
      </c>
      <c r="BK53" s="173" t="b">
        <f t="shared" si="472"/>
        <v>0</v>
      </c>
      <c r="BL53" s="173" t="b">
        <f t="shared" si="472"/>
        <v>0</v>
      </c>
      <c r="BM53" s="173" t="b">
        <f t="shared" si="472"/>
        <v>0</v>
      </c>
      <c r="BN53" s="173" t="b">
        <f t="shared" si="472"/>
        <v>0</v>
      </c>
      <c r="BO53" s="173" t="b">
        <f t="shared" si="472"/>
        <v>0</v>
      </c>
      <c r="BP53" s="173" t="b">
        <f t="shared" si="472"/>
        <v>0</v>
      </c>
      <c r="BQ53" s="173" t="b">
        <f t="shared" si="472"/>
        <v>0</v>
      </c>
      <c r="BR53" s="173" t="b">
        <f t="shared" si="472"/>
        <v>0</v>
      </c>
      <c r="BS53" s="173" t="b">
        <f t="shared" si="472"/>
        <v>0</v>
      </c>
      <c r="BT53" s="173" t="b">
        <f t="shared" si="472"/>
        <v>0</v>
      </c>
      <c r="BU53" s="173" t="b">
        <f t="shared" si="472"/>
        <v>0</v>
      </c>
      <c r="BV53" s="173" t="b">
        <f t="shared" si="472"/>
        <v>0</v>
      </c>
      <c r="BW53" s="173" t="b">
        <f t="shared" si="472"/>
        <v>0</v>
      </c>
      <c r="BX53" s="173" t="b">
        <f t="shared" si="472"/>
        <v>0</v>
      </c>
      <c r="BY53" s="173" t="b">
        <f t="shared" si="472"/>
        <v>0</v>
      </c>
      <c r="BZ53" s="173" t="b">
        <f t="shared" si="472"/>
        <v>0</v>
      </c>
    </row>
    <row r="54" spans="43:78" x14ac:dyDescent="0.2">
      <c r="AQ54" s="170"/>
      <c r="AR54" s="173" t="b">
        <f>AND(D$18&gt;0,ISNUMBER(SEARCH("PREV: Not Disaggregated-NSD",D$4)))</f>
        <v>0</v>
      </c>
      <c r="AS54" s="173" t="b">
        <f>AND(E$18&gt;0,ISNUMBER(SEARCH("PREV: Not Disaggregated-NSD",E$4)))</f>
        <v>0</v>
      </c>
      <c r="AT54" s="173" t="b">
        <f t="shared" ref="AT54:BZ54" si="473">AND(F$18&gt;0,ISNUMBER(SEARCH("PREV: Not Disaggregated-NSD",F$4)))</f>
        <v>0</v>
      </c>
      <c r="AU54" s="173" t="b">
        <f t="shared" si="473"/>
        <v>0</v>
      </c>
      <c r="AV54" s="173" t="b">
        <f t="shared" si="473"/>
        <v>0</v>
      </c>
      <c r="AW54" s="173" t="b">
        <f t="shared" si="473"/>
        <v>0</v>
      </c>
      <c r="AX54" s="173" t="b">
        <f t="shared" si="473"/>
        <v>0</v>
      </c>
      <c r="AY54" s="173" t="b">
        <f t="shared" si="473"/>
        <v>0</v>
      </c>
      <c r="AZ54" s="173" t="b">
        <f t="shared" si="473"/>
        <v>0</v>
      </c>
      <c r="BA54" s="173" t="b">
        <f t="shared" si="473"/>
        <v>0</v>
      </c>
      <c r="BB54" s="173" t="b">
        <f t="shared" si="473"/>
        <v>0</v>
      </c>
      <c r="BC54" s="173" t="b">
        <f t="shared" si="473"/>
        <v>0</v>
      </c>
      <c r="BD54" s="173" t="b">
        <f t="shared" si="473"/>
        <v>0</v>
      </c>
      <c r="BE54" s="173" t="b">
        <f t="shared" si="473"/>
        <v>0</v>
      </c>
      <c r="BF54" s="173" t="b">
        <f t="shared" si="473"/>
        <v>0</v>
      </c>
      <c r="BG54" s="173" t="b">
        <f t="shared" si="473"/>
        <v>0</v>
      </c>
      <c r="BH54" s="173" t="b">
        <f t="shared" si="473"/>
        <v>0</v>
      </c>
      <c r="BI54" s="173" t="b">
        <f t="shared" si="473"/>
        <v>0</v>
      </c>
      <c r="BJ54" s="173" t="b">
        <f t="shared" si="473"/>
        <v>0</v>
      </c>
      <c r="BK54" s="173" t="b">
        <f t="shared" si="473"/>
        <v>0</v>
      </c>
      <c r="BL54" s="173" t="b">
        <f t="shared" si="473"/>
        <v>0</v>
      </c>
      <c r="BM54" s="173" t="b">
        <f t="shared" si="473"/>
        <v>0</v>
      </c>
      <c r="BN54" s="173" t="b">
        <f t="shared" si="473"/>
        <v>0</v>
      </c>
      <c r="BO54" s="173" t="b">
        <f t="shared" si="473"/>
        <v>0</v>
      </c>
      <c r="BP54" s="173" t="b">
        <f t="shared" si="473"/>
        <v>0</v>
      </c>
      <c r="BQ54" s="173" t="b">
        <f t="shared" si="473"/>
        <v>0</v>
      </c>
      <c r="BR54" s="173" t="b">
        <f t="shared" si="473"/>
        <v>0</v>
      </c>
      <c r="BS54" s="173" t="b">
        <f t="shared" si="473"/>
        <v>0</v>
      </c>
      <c r="BT54" s="173" t="b">
        <f t="shared" si="473"/>
        <v>0</v>
      </c>
      <c r="BU54" s="173" t="b">
        <f t="shared" si="473"/>
        <v>0</v>
      </c>
      <c r="BV54" s="173" t="b">
        <f t="shared" si="473"/>
        <v>0</v>
      </c>
      <c r="BW54" s="173" t="b">
        <f t="shared" si="473"/>
        <v>0</v>
      </c>
      <c r="BX54" s="173" t="b">
        <f t="shared" si="473"/>
        <v>0</v>
      </c>
      <c r="BY54" s="173" t="b">
        <f t="shared" si="473"/>
        <v>0</v>
      </c>
      <c r="BZ54" s="173" t="b">
        <f t="shared" si="473"/>
        <v>0</v>
      </c>
    </row>
    <row r="55" spans="43:78" x14ac:dyDescent="0.2">
      <c r="AQ55" s="170"/>
      <c r="AR55" s="173" t="b">
        <f>AND(D$18&gt;0,ISNUMBER(SEARCH("PREV: PrEP-NSD",D$4)))</f>
        <v>0</v>
      </c>
      <c r="AS55" s="173" t="b">
        <f>AND(E$18&gt;0,ISNUMBER(SEARCH("PREV: PrEP-NSD",E$4)))</f>
        <v>0</v>
      </c>
      <c r="AT55" s="173" t="b">
        <f t="shared" ref="AT55:BZ55" si="474">AND(F$18&gt;0,ISNUMBER(SEARCH("PREV: PrEP-NSD",F$4)))</f>
        <v>0</v>
      </c>
      <c r="AU55" s="173" t="b">
        <f t="shared" si="474"/>
        <v>0</v>
      </c>
      <c r="AV55" s="173" t="b">
        <f t="shared" si="474"/>
        <v>0</v>
      </c>
      <c r="AW55" s="173" t="b">
        <f t="shared" si="474"/>
        <v>0</v>
      </c>
      <c r="AX55" s="173" t="b">
        <f t="shared" si="474"/>
        <v>0</v>
      </c>
      <c r="AY55" s="173" t="b">
        <f t="shared" si="474"/>
        <v>0</v>
      </c>
      <c r="AZ55" s="173" t="b">
        <f t="shared" si="474"/>
        <v>0</v>
      </c>
      <c r="BA55" s="173" t="b">
        <f t="shared" si="474"/>
        <v>0</v>
      </c>
      <c r="BB55" s="173" t="b">
        <f t="shared" si="474"/>
        <v>0</v>
      </c>
      <c r="BC55" s="173" t="b">
        <f t="shared" si="474"/>
        <v>0</v>
      </c>
      <c r="BD55" s="173" t="b">
        <f t="shared" si="474"/>
        <v>0</v>
      </c>
      <c r="BE55" s="173" t="b">
        <f t="shared" si="474"/>
        <v>0</v>
      </c>
      <c r="BF55" s="173" t="b">
        <f t="shared" si="474"/>
        <v>0</v>
      </c>
      <c r="BG55" s="173" t="b">
        <f t="shared" si="474"/>
        <v>0</v>
      </c>
      <c r="BH55" s="173" t="b">
        <f t="shared" si="474"/>
        <v>0</v>
      </c>
      <c r="BI55" s="173" t="b">
        <f t="shared" si="474"/>
        <v>0</v>
      </c>
      <c r="BJ55" s="173" t="b">
        <f t="shared" si="474"/>
        <v>0</v>
      </c>
      <c r="BK55" s="173" t="b">
        <f t="shared" si="474"/>
        <v>0</v>
      </c>
      <c r="BL55" s="173" t="b">
        <f t="shared" si="474"/>
        <v>0</v>
      </c>
      <c r="BM55" s="173" t="b">
        <f t="shared" si="474"/>
        <v>0</v>
      </c>
      <c r="BN55" s="173" t="b">
        <f t="shared" si="474"/>
        <v>0</v>
      </c>
      <c r="BO55" s="173" t="b">
        <f t="shared" si="474"/>
        <v>0</v>
      </c>
      <c r="BP55" s="173" t="b">
        <f t="shared" si="474"/>
        <v>0</v>
      </c>
      <c r="BQ55" s="173" t="b">
        <f t="shared" si="474"/>
        <v>0</v>
      </c>
      <c r="BR55" s="173" t="b">
        <f t="shared" si="474"/>
        <v>0</v>
      </c>
      <c r="BS55" s="173" t="b">
        <f t="shared" si="474"/>
        <v>0</v>
      </c>
      <c r="BT55" s="173" t="b">
        <f t="shared" si="474"/>
        <v>0</v>
      </c>
      <c r="BU55" s="173" t="b">
        <f t="shared" si="474"/>
        <v>0</v>
      </c>
      <c r="BV55" s="173" t="b">
        <f t="shared" si="474"/>
        <v>0</v>
      </c>
      <c r="BW55" s="173" t="b">
        <f t="shared" si="474"/>
        <v>0</v>
      </c>
      <c r="BX55" s="173" t="b">
        <f t="shared" si="474"/>
        <v>0</v>
      </c>
      <c r="BY55" s="173" t="b">
        <f t="shared" si="474"/>
        <v>0</v>
      </c>
      <c r="BZ55" s="173" t="b">
        <f t="shared" si="474"/>
        <v>0</v>
      </c>
    </row>
    <row r="56" spans="43:78" x14ac:dyDescent="0.2">
      <c r="AQ56" s="170"/>
      <c r="AR56" s="173" t="b">
        <f>AND(D$18&gt;0,ISNUMBER(SEARCH("PREV: Primary prevention of HIV and sexual violence-NSD",D$4)))</f>
        <v>0</v>
      </c>
      <c r="AS56" s="173" t="b">
        <f>AND(E$18&gt;0,ISNUMBER(SEARCH("PREV: Primary prevention of HIV and sexual violence-NSD",E$4)))</f>
        <v>0</v>
      </c>
      <c r="AT56" s="173" t="b">
        <f t="shared" ref="AT56:BZ56" si="475">AND(F$18&gt;0,ISNUMBER(SEARCH("PREV: Primary prevention of HIV and sexual violence-NSD",F$4)))</f>
        <v>0</v>
      </c>
      <c r="AU56" s="173" t="b">
        <f t="shared" si="475"/>
        <v>0</v>
      </c>
      <c r="AV56" s="173" t="b">
        <f t="shared" si="475"/>
        <v>0</v>
      </c>
      <c r="AW56" s="173" t="b">
        <f t="shared" si="475"/>
        <v>0</v>
      </c>
      <c r="AX56" s="173" t="b">
        <f t="shared" si="475"/>
        <v>0</v>
      </c>
      <c r="AY56" s="173" t="b">
        <f t="shared" si="475"/>
        <v>0</v>
      </c>
      <c r="AZ56" s="173" t="b">
        <f t="shared" si="475"/>
        <v>0</v>
      </c>
      <c r="BA56" s="173" t="b">
        <f t="shared" si="475"/>
        <v>0</v>
      </c>
      <c r="BB56" s="173" t="b">
        <f t="shared" si="475"/>
        <v>0</v>
      </c>
      <c r="BC56" s="173" t="b">
        <f t="shared" si="475"/>
        <v>0</v>
      </c>
      <c r="BD56" s="173" t="b">
        <f t="shared" si="475"/>
        <v>0</v>
      </c>
      <c r="BE56" s="173" t="b">
        <f t="shared" si="475"/>
        <v>0</v>
      </c>
      <c r="BF56" s="173" t="b">
        <f t="shared" si="475"/>
        <v>0</v>
      </c>
      <c r="BG56" s="173" t="b">
        <f t="shared" si="475"/>
        <v>0</v>
      </c>
      <c r="BH56" s="173" t="b">
        <f t="shared" si="475"/>
        <v>0</v>
      </c>
      <c r="BI56" s="173" t="b">
        <f t="shared" si="475"/>
        <v>0</v>
      </c>
      <c r="BJ56" s="173" t="b">
        <f t="shared" si="475"/>
        <v>0</v>
      </c>
      <c r="BK56" s="173" t="b">
        <f t="shared" si="475"/>
        <v>0</v>
      </c>
      <c r="BL56" s="173" t="b">
        <f t="shared" si="475"/>
        <v>0</v>
      </c>
      <c r="BM56" s="173" t="b">
        <f t="shared" si="475"/>
        <v>0</v>
      </c>
      <c r="BN56" s="173" t="b">
        <f t="shared" si="475"/>
        <v>0</v>
      </c>
      <c r="BO56" s="173" t="b">
        <f t="shared" si="475"/>
        <v>0</v>
      </c>
      <c r="BP56" s="173" t="b">
        <f t="shared" si="475"/>
        <v>0</v>
      </c>
      <c r="BQ56" s="173" t="b">
        <f t="shared" si="475"/>
        <v>0</v>
      </c>
      <c r="BR56" s="173" t="b">
        <f t="shared" si="475"/>
        <v>0</v>
      </c>
      <c r="BS56" s="173" t="b">
        <f t="shared" si="475"/>
        <v>0</v>
      </c>
      <c r="BT56" s="173" t="b">
        <f t="shared" si="475"/>
        <v>0</v>
      </c>
      <c r="BU56" s="173" t="b">
        <f t="shared" si="475"/>
        <v>0</v>
      </c>
      <c r="BV56" s="173" t="b">
        <f t="shared" si="475"/>
        <v>0</v>
      </c>
      <c r="BW56" s="173" t="b">
        <f t="shared" si="475"/>
        <v>0</v>
      </c>
      <c r="BX56" s="173" t="b">
        <f t="shared" si="475"/>
        <v>0</v>
      </c>
      <c r="BY56" s="173" t="b">
        <f t="shared" si="475"/>
        <v>0</v>
      </c>
      <c r="BZ56" s="173" t="b">
        <f t="shared" si="475"/>
        <v>0</v>
      </c>
    </row>
    <row r="57" spans="43:78" x14ac:dyDescent="0.2">
      <c r="AQ57" s="170"/>
      <c r="AR57" s="173" t="b">
        <f>AND(D$18&gt;0,ISNUMBER(SEARCH("PREV: VMMC-NSD",D$4)))</f>
        <v>0</v>
      </c>
      <c r="AS57" s="173" t="b">
        <f>AND(E$18&gt;0,ISNUMBER(SEARCH("PREV: VMMC-NSD",E$4)))</f>
        <v>0</v>
      </c>
      <c r="AT57" s="173" t="b">
        <f t="shared" ref="AT57:BZ57" si="476">AND(F$18&gt;0,ISNUMBER(SEARCH("PREV: VMMC-NSD",F$4)))</f>
        <v>0</v>
      </c>
      <c r="AU57" s="173" t="b">
        <f t="shared" si="476"/>
        <v>0</v>
      </c>
      <c r="AV57" s="173" t="b">
        <f t="shared" si="476"/>
        <v>0</v>
      </c>
      <c r="AW57" s="173" t="b">
        <f t="shared" si="476"/>
        <v>0</v>
      </c>
      <c r="AX57" s="173" t="b">
        <f t="shared" si="476"/>
        <v>0</v>
      </c>
      <c r="AY57" s="173" t="b">
        <f t="shared" si="476"/>
        <v>0</v>
      </c>
      <c r="AZ57" s="173" t="b">
        <f t="shared" si="476"/>
        <v>0</v>
      </c>
      <c r="BA57" s="173" t="b">
        <f t="shared" si="476"/>
        <v>0</v>
      </c>
      <c r="BB57" s="173" t="b">
        <f t="shared" si="476"/>
        <v>0</v>
      </c>
      <c r="BC57" s="173" t="b">
        <f t="shared" si="476"/>
        <v>0</v>
      </c>
      <c r="BD57" s="173" t="b">
        <f t="shared" si="476"/>
        <v>0</v>
      </c>
      <c r="BE57" s="173" t="b">
        <f t="shared" si="476"/>
        <v>0</v>
      </c>
      <c r="BF57" s="173" t="b">
        <f t="shared" si="476"/>
        <v>0</v>
      </c>
      <c r="BG57" s="173" t="b">
        <f t="shared" si="476"/>
        <v>0</v>
      </c>
      <c r="BH57" s="173" t="b">
        <f t="shared" si="476"/>
        <v>0</v>
      </c>
      <c r="BI57" s="173" t="b">
        <f t="shared" si="476"/>
        <v>0</v>
      </c>
      <c r="BJ57" s="173" t="b">
        <f t="shared" si="476"/>
        <v>0</v>
      </c>
      <c r="BK57" s="173" t="b">
        <f t="shared" si="476"/>
        <v>0</v>
      </c>
      <c r="BL57" s="173" t="b">
        <f t="shared" si="476"/>
        <v>0</v>
      </c>
      <c r="BM57" s="173" t="b">
        <f t="shared" si="476"/>
        <v>0</v>
      </c>
      <c r="BN57" s="173" t="b">
        <f t="shared" si="476"/>
        <v>0</v>
      </c>
      <c r="BO57" s="173" t="b">
        <f t="shared" si="476"/>
        <v>0</v>
      </c>
      <c r="BP57" s="173" t="b">
        <f t="shared" si="476"/>
        <v>0</v>
      </c>
      <c r="BQ57" s="173" t="b">
        <f t="shared" si="476"/>
        <v>0</v>
      </c>
      <c r="BR57" s="173" t="b">
        <f t="shared" si="476"/>
        <v>0</v>
      </c>
      <c r="BS57" s="173" t="b">
        <f t="shared" si="476"/>
        <v>0</v>
      </c>
      <c r="BT57" s="173" t="b">
        <f t="shared" si="476"/>
        <v>0</v>
      </c>
      <c r="BU57" s="173" t="b">
        <f t="shared" si="476"/>
        <v>0</v>
      </c>
      <c r="BV57" s="173" t="b">
        <f t="shared" si="476"/>
        <v>0</v>
      </c>
      <c r="BW57" s="173" t="b">
        <f t="shared" si="476"/>
        <v>0</v>
      </c>
      <c r="BX57" s="173" t="b">
        <f t="shared" si="476"/>
        <v>0</v>
      </c>
      <c r="BY57" s="173" t="b">
        <f t="shared" si="476"/>
        <v>0</v>
      </c>
      <c r="BZ57" s="173" t="b">
        <f t="shared" si="476"/>
        <v>0</v>
      </c>
    </row>
    <row r="58" spans="43:78" x14ac:dyDescent="0.2">
      <c r="AQ58" s="170"/>
      <c r="AR58" s="173" t="b">
        <f>AND(D$18&gt;0,ISNUMBER(SEARCH("SE: Case Management-NSD",D$4)))</f>
        <v>0</v>
      </c>
      <c r="AS58" s="173" t="b">
        <f>AND(E$18&gt;0,ISNUMBER(SEARCH("SE: Case Management-NSD",E$4)))</f>
        <v>0</v>
      </c>
      <c r="AT58" s="173" t="b">
        <f t="shared" ref="AT58:BZ58" si="477">AND(F$18&gt;0,ISNUMBER(SEARCH("SE: Case Management-NSD",F$4)))</f>
        <v>0</v>
      </c>
      <c r="AU58" s="173" t="b">
        <f t="shared" si="477"/>
        <v>0</v>
      </c>
      <c r="AV58" s="173" t="b">
        <f t="shared" si="477"/>
        <v>0</v>
      </c>
      <c r="AW58" s="173" t="b">
        <f t="shared" si="477"/>
        <v>0</v>
      </c>
      <c r="AX58" s="173" t="b">
        <f t="shared" si="477"/>
        <v>0</v>
      </c>
      <c r="AY58" s="173" t="b">
        <f t="shared" si="477"/>
        <v>0</v>
      </c>
      <c r="AZ58" s="173" t="b">
        <f t="shared" si="477"/>
        <v>0</v>
      </c>
      <c r="BA58" s="173" t="b">
        <f t="shared" si="477"/>
        <v>0</v>
      </c>
      <c r="BB58" s="173" t="b">
        <f t="shared" si="477"/>
        <v>0</v>
      </c>
      <c r="BC58" s="173" t="b">
        <f t="shared" si="477"/>
        <v>0</v>
      </c>
      <c r="BD58" s="173" t="b">
        <f t="shared" si="477"/>
        <v>0</v>
      </c>
      <c r="BE58" s="173" t="b">
        <f t="shared" si="477"/>
        <v>0</v>
      </c>
      <c r="BF58" s="173" t="b">
        <f t="shared" si="477"/>
        <v>0</v>
      </c>
      <c r="BG58" s="173" t="b">
        <f t="shared" si="477"/>
        <v>0</v>
      </c>
      <c r="BH58" s="173" t="b">
        <f t="shared" si="477"/>
        <v>0</v>
      </c>
      <c r="BI58" s="173" t="b">
        <f t="shared" si="477"/>
        <v>0</v>
      </c>
      <c r="BJ58" s="173" t="b">
        <f t="shared" si="477"/>
        <v>0</v>
      </c>
      <c r="BK58" s="173" t="b">
        <f t="shared" si="477"/>
        <v>0</v>
      </c>
      <c r="BL58" s="173" t="b">
        <f t="shared" si="477"/>
        <v>0</v>
      </c>
      <c r="BM58" s="173" t="b">
        <f t="shared" si="477"/>
        <v>0</v>
      </c>
      <c r="BN58" s="173" t="b">
        <f t="shared" si="477"/>
        <v>0</v>
      </c>
      <c r="BO58" s="173" t="b">
        <f t="shared" si="477"/>
        <v>0</v>
      </c>
      <c r="BP58" s="173" t="b">
        <f t="shared" si="477"/>
        <v>0</v>
      </c>
      <c r="BQ58" s="173" t="b">
        <f t="shared" si="477"/>
        <v>0</v>
      </c>
      <c r="BR58" s="173" t="b">
        <f t="shared" si="477"/>
        <v>0</v>
      </c>
      <c r="BS58" s="173" t="b">
        <f t="shared" si="477"/>
        <v>0</v>
      </c>
      <c r="BT58" s="173" t="b">
        <f t="shared" si="477"/>
        <v>0</v>
      </c>
      <c r="BU58" s="173" t="b">
        <f t="shared" si="477"/>
        <v>0</v>
      </c>
      <c r="BV58" s="173" t="b">
        <f t="shared" si="477"/>
        <v>0</v>
      </c>
      <c r="BW58" s="173" t="b">
        <f t="shared" si="477"/>
        <v>0</v>
      </c>
      <c r="BX58" s="173" t="b">
        <f t="shared" si="477"/>
        <v>0</v>
      </c>
      <c r="BY58" s="173" t="b">
        <f t="shared" si="477"/>
        <v>0</v>
      </c>
      <c r="BZ58" s="173" t="b">
        <f t="shared" si="477"/>
        <v>0</v>
      </c>
    </row>
    <row r="59" spans="43:78" x14ac:dyDescent="0.2">
      <c r="AQ59" s="170"/>
      <c r="AR59" s="173" t="b">
        <f>AND(D$18&gt;0,ISNUMBER(SEARCH("SE: Economic strengthening-NSD",D$4)))</f>
        <v>0</v>
      </c>
      <c r="AS59" s="173" t="b">
        <f>AND(E$18&gt;0,ISNUMBER(SEARCH("SE: Economic strengthening-NSD",E$4)))</f>
        <v>0</v>
      </c>
      <c r="AT59" s="173" t="b">
        <f t="shared" ref="AT59:BZ59" si="478">AND(F$18&gt;0,ISNUMBER(SEARCH("SE: Economic strengthening-NSD",F$4)))</f>
        <v>0</v>
      </c>
      <c r="AU59" s="173" t="b">
        <f t="shared" si="478"/>
        <v>0</v>
      </c>
      <c r="AV59" s="173" t="b">
        <f t="shared" si="478"/>
        <v>0</v>
      </c>
      <c r="AW59" s="173" t="b">
        <f t="shared" si="478"/>
        <v>0</v>
      </c>
      <c r="AX59" s="173" t="b">
        <f t="shared" si="478"/>
        <v>0</v>
      </c>
      <c r="AY59" s="173" t="b">
        <f t="shared" si="478"/>
        <v>0</v>
      </c>
      <c r="AZ59" s="173" t="b">
        <f t="shared" si="478"/>
        <v>0</v>
      </c>
      <c r="BA59" s="173" t="b">
        <f t="shared" si="478"/>
        <v>0</v>
      </c>
      <c r="BB59" s="173" t="b">
        <f t="shared" si="478"/>
        <v>0</v>
      </c>
      <c r="BC59" s="173" t="b">
        <f t="shared" si="478"/>
        <v>0</v>
      </c>
      <c r="BD59" s="173" t="b">
        <f t="shared" si="478"/>
        <v>0</v>
      </c>
      <c r="BE59" s="173" t="b">
        <f t="shared" si="478"/>
        <v>0</v>
      </c>
      <c r="BF59" s="173" t="b">
        <f t="shared" si="478"/>
        <v>0</v>
      </c>
      <c r="BG59" s="173" t="b">
        <f t="shared" si="478"/>
        <v>0</v>
      </c>
      <c r="BH59" s="173" t="b">
        <f t="shared" si="478"/>
        <v>0</v>
      </c>
      <c r="BI59" s="173" t="b">
        <f t="shared" si="478"/>
        <v>0</v>
      </c>
      <c r="BJ59" s="173" t="b">
        <f t="shared" si="478"/>
        <v>0</v>
      </c>
      <c r="BK59" s="173" t="b">
        <f t="shared" si="478"/>
        <v>0</v>
      </c>
      <c r="BL59" s="173" t="b">
        <f t="shared" si="478"/>
        <v>0</v>
      </c>
      <c r="BM59" s="173" t="b">
        <f t="shared" si="478"/>
        <v>0</v>
      </c>
      <c r="BN59" s="173" t="b">
        <f t="shared" si="478"/>
        <v>0</v>
      </c>
      <c r="BO59" s="173" t="b">
        <f t="shared" si="478"/>
        <v>0</v>
      </c>
      <c r="BP59" s="173" t="b">
        <f t="shared" si="478"/>
        <v>0</v>
      </c>
      <c r="BQ59" s="173" t="b">
        <f t="shared" si="478"/>
        <v>0</v>
      </c>
      <c r="BR59" s="173" t="b">
        <f t="shared" si="478"/>
        <v>0</v>
      </c>
      <c r="BS59" s="173" t="b">
        <f t="shared" si="478"/>
        <v>0</v>
      </c>
      <c r="BT59" s="173" t="b">
        <f t="shared" si="478"/>
        <v>0</v>
      </c>
      <c r="BU59" s="173" t="b">
        <f t="shared" si="478"/>
        <v>0</v>
      </c>
      <c r="BV59" s="173" t="b">
        <f t="shared" si="478"/>
        <v>0</v>
      </c>
      <c r="BW59" s="173" t="b">
        <f t="shared" si="478"/>
        <v>0</v>
      </c>
      <c r="BX59" s="173" t="b">
        <f t="shared" si="478"/>
        <v>0</v>
      </c>
      <c r="BY59" s="173" t="b">
        <f t="shared" si="478"/>
        <v>0</v>
      </c>
      <c r="BZ59" s="173" t="b">
        <f t="shared" si="478"/>
        <v>0</v>
      </c>
    </row>
    <row r="60" spans="43:78" x14ac:dyDescent="0.2">
      <c r="AQ60" s="170"/>
      <c r="AR60" s="173" t="b">
        <f>AND(D$18&gt;0,ISNUMBER(SEARCH("SE: Education assistance-NSD",D$4)))</f>
        <v>0</v>
      </c>
      <c r="AS60" s="173" t="b">
        <f>AND(E$18&gt;0,ISNUMBER(SEARCH("SE: Education assistance-NSD",E$4)))</f>
        <v>0</v>
      </c>
      <c r="AT60" s="173" t="b">
        <f t="shared" ref="AT60:BZ60" si="479">AND(F$18&gt;0,ISNUMBER(SEARCH("SE: Education assistance-NSD",F$4)))</f>
        <v>0</v>
      </c>
      <c r="AU60" s="173" t="b">
        <f t="shared" si="479"/>
        <v>0</v>
      </c>
      <c r="AV60" s="173" t="b">
        <f t="shared" si="479"/>
        <v>0</v>
      </c>
      <c r="AW60" s="173" t="b">
        <f t="shared" si="479"/>
        <v>0</v>
      </c>
      <c r="AX60" s="173" t="b">
        <f t="shared" si="479"/>
        <v>0</v>
      </c>
      <c r="AY60" s="173" t="b">
        <f t="shared" si="479"/>
        <v>0</v>
      </c>
      <c r="AZ60" s="173" t="b">
        <f t="shared" si="479"/>
        <v>0</v>
      </c>
      <c r="BA60" s="173" t="b">
        <f t="shared" si="479"/>
        <v>0</v>
      </c>
      <c r="BB60" s="173" t="b">
        <f t="shared" si="479"/>
        <v>0</v>
      </c>
      <c r="BC60" s="173" t="b">
        <f t="shared" si="479"/>
        <v>0</v>
      </c>
      <c r="BD60" s="173" t="b">
        <f t="shared" si="479"/>
        <v>0</v>
      </c>
      <c r="BE60" s="173" t="b">
        <f t="shared" si="479"/>
        <v>0</v>
      </c>
      <c r="BF60" s="173" t="b">
        <f t="shared" si="479"/>
        <v>0</v>
      </c>
      <c r="BG60" s="173" t="b">
        <f t="shared" si="479"/>
        <v>0</v>
      </c>
      <c r="BH60" s="173" t="b">
        <f t="shared" si="479"/>
        <v>0</v>
      </c>
      <c r="BI60" s="173" t="b">
        <f t="shared" si="479"/>
        <v>0</v>
      </c>
      <c r="BJ60" s="173" t="b">
        <f t="shared" si="479"/>
        <v>0</v>
      </c>
      <c r="BK60" s="173" t="b">
        <f t="shared" si="479"/>
        <v>0</v>
      </c>
      <c r="BL60" s="173" t="b">
        <f t="shared" si="479"/>
        <v>0</v>
      </c>
      <c r="BM60" s="173" t="b">
        <f t="shared" si="479"/>
        <v>0</v>
      </c>
      <c r="BN60" s="173" t="b">
        <f t="shared" si="479"/>
        <v>0</v>
      </c>
      <c r="BO60" s="173" t="b">
        <f t="shared" si="479"/>
        <v>0</v>
      </c>
      <c r="BP60" s="173" t="b">
        <f t="shared" si="479"/>
        <v>0</v>
      </c>
      <c r="BQ60" s="173" t="b">
        <f t="shared" si="479"/>
        <v>0</v>
      </c>
      <c r="BR60" s="173" t="b">
        <f t="shared" si="479"/>
        <v>0</v>
      </c>
      <c r="BS60" s="173" t="b">
        <f t="shared" si="479"/>
        <v>0</v>
      </c>
      <c r="BT60" s="173" t="b">
        <f t="shared" si="479"/>
        <v>0</v>
      </c>
      <c r="BU60" s="173" t="b">
        <f t="shared" si="479"/>
        <v>0</v>
      </c>
      <c r="BV60" s="173" t="b">
        <f t="shared" si="479"/>
        <v>0</v>
      </c>
      <c r="BW60" s="173" t="b">
        <f t="shared" si="479"/>
        <v>0</v>
      </c>
      <c r="BX60" s="173" t="b">
        <f t="shared" si="479"/>
        <v>0</v>
      </c>
      <c r="BY60" s="173" t="b">
        <f t="shared" si="479"/>
        <v>0</v>
      </c>
      <c r="BZ60" s="173" t="b">
        <f t="shared" si="479"/>
        <v>0</v>
      </c>
    </row>
    <row r="61" spans="43:78" x14ac:dyDescent="0.2">
      <c r="AQ61" s="170"/>
      <c r="AR61" s="173" t="b">
        <f>AND(D$18&gt;0,ISNUMBER(SEARCH("SE: Food and nutrition-NSD",D$4)))</f>
        <v>0</v>
      </c>
      <c r="AS61" s="173" t="b">
        <f>AND(E$18&gt;0,ISNUMBER(SEARCH("SE: Food and nutrition-NSD",E$4)))</f>
        <v>0</v>
      </c>
      <c r="AT61" s="173" t="b">
        <f t="shared" ref="AT61:BZ61" si="480">AND(F$18&gt;0,ISNUMBER(SEARCH("SE: Food and nutrition-NSD",F$4)))</f>
        <v>0</v>
      </c>
      <c r="AU61" s="173" t="b">
        <f t="shared" si="480"/>
        <v>0</v>
      </c>
      <c r="AV61" s="173" t="b">
        <f t="shared" si="480"/>
        <v>0</v>
      </c>
      <c r="AW61" s="173" t="b">
        <f t="shared" si="480"/>
        <v>0</v>
      </c>
      <c r="AX61" s="173" t="b">
        <f t="shared" si="480"/>
        <v>0</v>
      </c>
      <c r="AY61" s="173" t="b">
        <f t="shared" si="480"/>
        <v>0</v>
      </c>
      <c r="AZ61" s="173" t="b">
        <f t="shared" si="480"/>
        <v>0</v>
      </c>
      <c r="BA61" s="173" t="b">
        <f t="shared" si="480"/>
        <v>0</v>
      </c>
      <c r="BB61" s="173" t="b">
        <f t="shared" si="480"/>
        <v>0</v>
      </c>
      <c r="BC61" s="173" t="b">
        <f t="shared" si="480"/>
        <v>0</v>
      </c>
      <c r="BD61" s="173" t="b">
        <f t="shared" si="480"/>
        <v>0</v>
      </c>
      <c r="BE61" s="173" t="b">
        <f t="shared" si="480"/>
        <v>0</v>
      </c>
      <c r="BF61" s="173" t="b">
        <f t="shared" si="480"/>
        <v>0</v>
      </c>
      <c r="BG61" s="173" t="b">
        <f t="shared" si="480"/>
        <v>0</v>
      </c>
      <c r="BH61" s="173" t="b">
        <f t="shared" si="480"/>
        <v>0</v>
      </c>
      <c r="BI61" s="173" t="b">
        <f t="shared" si="480"/>
        <v>0</v>
      </c>
      <c r="BJ61" s="173" t="b">
        <f t="shared" si="480"/>
        <v>0</v>
      </c>
      <c r="BK61" s="173" t="b">
        <f t="shared" si="480"/>
        <v>0</v>
      </c>
      <c r="BL61" s="173" t="b">
        <f t="shared" si="480"/>
        <v>0</v>
      </c>
      <c r="BM61" s="173" t="b">
        <f t="shared" si="480"/>
        <v>0</v>
      </c>
      <c r="BN61" s="173" t="b">
        <f t="shared" si="480"/>
        <v>0</v>
      </c>
      <c r="BO61" s="173" t="b">
        <f t="shared" si="480"/>
        <v>0</v>
      </c>
      <c r="BP61" s="173" t="b">
        <f t="shared" si="480"/>
        <v>0</v>
      </c>
      <c r="BQ61" s="173" t="b">
        <f t="shared" si="480"/>
        <v>0</v>
      </c>
      <c r="BR61" s="173" t="b">
        <f t="shared" si="480"/>
        <v>0</v>
      </c>
      <c r="BS61" s="173" t="b">
        <f t="shared" si="480"/>
        <v>0</v>
      </c>
      <c r="BT61" s="173" t="b">
        <f t="shared" si="480"/>
        <v>0</v>
      </c>
      <c r="BU61" s="173" t="b">
        <f t="shared" si="480"/>
        <v>0</v>
      </c>
      <c r="BV61" s="173" t="b">
        <f t="shared" si="480"/>
        <v>0</v>
      </c>
      <c r="BW61" s="173" t="b">
        <f t="shared" si="480"/>
        <v>0</v>
      </c>
      <c r="BX61" s="173" t="b">
        <f t="shared" si="480"/>
        <v>0</v>
      </c>
      <c r="BY61" s="173" t="b">
        <f t="shared" si="480"/>
        <v>0</v>
      </c>
      <c r="BZ61" s="173" t="b">
        <f t="shared" si="480"/>
        <v>0</v>
      </c>
    </row>
    <row r="62" spans="43:78" x14ac:dyDescent="0.2">
      <c r="AQ62" s="170"/>
      <c r="AR62" s="173" t="b">
        <f>AND(D$18&gt;0,ISNUMBER(SEARCH("SE: Legal, human rights &amp; protection-NSD",D$4)))</f>
        <v>0</v>
      </c>
      <c r="AS62" s="173" t="b">
        <f>AND(E$18&gt;0,ISNUMBER(SEARCH("SE: Legal, human rights &amp; protection-NSD",E$4)))</f>
        <v>0</v>
      </c>
      <c r="AT62" s="173" t="b">
        <f t="shared" ref="AT62:BZ62" si="481">AND(F$18&gt;0,ISNUMBER(SEARCH("SE: Legal, human rights &amp; protection-NSD",F$4)))</f>
        <v>0</v>
      </c>
      <c r="AU62" s="173" t="b">
        <f t="shared" si="481"/>
        <v>0</v>
      </c>
      <c r="AV62" s="173" t="b">
        <f t="shared" si="481"/>
        <v>0</v>
      </c>
      <c r="AW62" s="173" t="b">
        <f t="shared" si="481"/>
        <v>0</v>
      </c>
      <c r="AX62" s="173" t="b">
        <f t="shared" si="481"/>
        <v>0</v>
      </c>
      <c r="AY62" s="173" t="b">
        <f t="shared" si="481"/>
        <v>0</v>
      </c>
      <c r="AZ62" s="173" t="b">
        <f t="shared" si="481"/>
        <v>0</v>
      </c>
      <c r="BA62" s="173" t="b">
        <f t="shared" si="481"/>
        <v>0</v>
      </c>
      <c r="BB62" s="173" t="b">
        <f t="shared" si="481"/>
        <v>0</v>
      </c>
      <c r="BC62" s="173" t="b">
        <f t="shared" si="481"/>
        <v>0</v>
      </c>
      <c r="BD62" s="173" t="b">
        <f t="shared" si="481"/>
        <v>0</v>
      </c>
      <c r="BE62" s="173" t="b">
        <f t="shared" si="481"/>
        <v>0</v>
      </c>
      <c r="BF62" s="173" t="b">
        <f t="shared" si="481"/>
        <v>0</v>
      </c>
      <c r="BG62" s="173" t="b">
        <f t="shared" si="481"/>
        <v>0</v>
      </c>
      <c r="BH62" s="173" t="b">
        <f t="shared" si="481"/>
        <v>0</v>
      </c>
      <c r="BI62" s="173" t="b">
        <f t="shared" si="481"/>
        <v>0</v>
      </c>
      <c r="BJ62" s="173" t="b">
        <f t="shared" si="481"/>
        <v>0</v>
      </c>
      <c r="BK62" s="173" t="b">
        <f t="shared" si="481"/>
        <v>0</v>
      </c>
      <c r="BL62" s="173" t="b">
        <f t="shared" si="481"/>
        <v>0</v>
      </c>
      <c r="BM62" s="173" t="b">
        <f t="shared" si="481"/>
        <v>0</v>
      </c>
      <c r="BN62" s="173" t="b">
        <f t="shared" si="481"/>
        <v>0</v>
      </c>
      <c r="BO62" s="173" t="b">
        <f t="shared" si="481"/>
        <v>0</v>
      </c>
      <c r="BP62" s="173" t="b">
        <f t="shared" si="481"/>
        <v>0</v>
      </c>
      <c r="BQ62" s="173" t="b">
        <f t="shared" si="481"/>
        <v>0</v>
      </c>
      <c r="BR62" s="173" t="b">
        <f t="shared" si="481"/>
        <v>0</v>
      </c>
      <c r="BS62" s="173" t="b">
        <f t="shared" si="481"/>
        <v>0</v>
      </c>
      <c r="BT62" s="173" t="b">
        <f t="shared" si="481"/>
        <v>0</v>
      </c>
      <c r="BU62" s="173" t="b">
        <f t="shared" si="481"/>
        <v>0</v>
      </c>
      <c r="BV62" s="173" t="b">
        <f t="shared" si="481"/>
        <v>0</v>
      </c>
      <c r="BW62" s="173" t="b">
        <f t="shared" si="481"/>
        <v>0</v>
      </c>
      <c r="BX62" s="173" t="b">
        <f t="shared" si="481"/>
        <v>0</v>
      </c>
      <c r="BY62" s="173" t="b">
        <f t="shared" si="481"/>
        <v>0</v>
      </c>
      <c r="BZ62" s="173" t="b">
        <f t="shared" si="481"/>
        <v>0</v>
      </c>
    </row>
    <row r="63" spans="43:78" x14ac:dyDescent="0.2">
      <c r="AQ63" s="170"/>
      <c r="AR63" s="173" t="b">
        <f>AND(D$18&gt;0,ISNUMBER(SEARCH("SE: Not Disaggregated-NSD",D$4)))</f>
        <v>0</v>
      </c>
      <c r="AS63" s="173" t="b">
        <f>AND(E$18&gt;0,ISNUMBER(SEARCH("SE: Not Disaggregated-NSD",E$4)))</f>
        <v>0</v>
      </c>
      <c r="AT63" s="173" t="b">
        <f t="shared" ref="AT63:BZ63" si="482">AND(F$18&gt;0,ISNUMBER(SEARCH("SE: Not Disaggregated-NSD",F$4)))</f>
        <v>0</v>
      </c>
      <c r="AU63" s="173" t="b">
        <f t="shared" si="482"/>
        <v>0</v>
      </c>
      <c r="AV63" s="173" t="b">
        <f t="shared" si="482"/>
        <v>0</v>
      </c>
      <c r="AW63" s="173" t="b">
        <f t="shared" si="482"/>
        <v>0</v>
      </c>
      <c r="AX63" s="173" t="b">
        <f t="shared" si="482"/>
        <v>0</v>
      </c>
      <c r="AY63" s="173" t="b">
        <f t="shared" si="482"/>
        <v>0</v>
      </c>
      <c r="AZ63" s="173" t="b">
        <f t="shared" si="482"/>
        <v>0</v>
      </c>
      <c r="BA63" s="173" t="b">
        <f t="shared" si="482"/>
        <v>0</v>
      </c>
      <c r="BB63" s="173" t="b">
        <f t="shared" si="482"/>
        <v>0</v>
      </c>
      <c r="BC63" s="173" t="b">
        <f t="shared" si="482"/>
        <v>0</v>
      </c>
      <c r="BD63" s="173" t="b">
        <f t="shared" si="482"/>
        <v>0</v>
      </c>
      <c r="BE63" s="173" t="b">
        <f t="shared" si="482"/>
        <v>0</v>
      </c>
      <c r="BF63" s="173" t="b">
        <f t="shared" si="482"/>
        <v>0</v>
      </c>
      <c r="BG63" s="173" t="b">
        <f t="shared" si="482"/>
        <v>0</v>
      </c>
      <c r="BH63" s="173" t="b">
        <f t="shared" si="482"/>
        <v>0</v>
      </c>
      <c r="BI63" s="173" t="b">
        <f t="shared" si="482"/>
        <v>0</v>
      </c>
      <c r="BJ63" s="173" t="b">
        <f t="shared" si="482"/>
        <v>0</v>
      </c>
      <c r="BK63" s="173" t="b">
        <f t="shared" si="482"/>
        <v>0</v>
      </c>
      <c r="BL63" s="173" t="b">
        <f t="shared" si="482"/>
        <v>0</v>
      </c>
      <c r="BM63" s="173" t="b">
        <f t="shared" si="482"/>
        <v>0</v>
      </c>
      <c r="BN63" s="173" t="b">
        <f t="shared" si="482"/>
        <v>0</v>
      </c>
      <c r="BO63" s="173" t="b">
        <f t="shared" si="482"/>
        <v>0</v>
      </c>
      <c r="BP63" s="173" t="b">
        <f t="shared" si="482"/>
        <v>0</v>
      </c>
      <c r="BQ63" s="173" t="b">
        <f t="shared" si="482"/>
        <v>0</v>
      </c>
      <c r="BR63" s="173" t="b">
        <f t="shared" si="482"/>
        <v>0</v>
      </c>
      <c r="BS63" s="173" t="b">
        <f t="shared" si="482"/>
        <v>0</v>
      </c>
      <c r="BT63" s="173" t="b">
        <f t="shared" si="482"/>
        <v>0</v>
      </c>
      <c r="BU63" s="173" t="b">
        <f t="shared" si="482"/>
        <v>0</v>
      </c>
      <c r="BV63" s="173" t="b">
        <f t="shared" si="482"/>
        <v>0</v>
      </c>
      <c r="BW63" s="173" t="b">
        <f t="shared" si="482"/>
        <v>0</v>
      </c>
      <c r="BX63" s="173" t="b">
        <f t="shared" si="482"/>
        <v>0</v>
      </c>
      <c r="BY63" s="173" t="b">
        <f t="shared" si="482"/>
        <v>0</v>
      </c>
      <c r="BZ63" s="173" t="b">
        <f t="shared" si="482"/>
        <v>0</v>
      </c>
    </row>
    <row r="64" spans="43:78" x14ac:dyDescent="0.2">
      <c r="AQ64" s="170"/>
      <c r="AR64" s="173" t="b">
        <f>AND(D$18&gt;0,ISNUMBER(SEARCH("SE: Psychosocial support-NSD",D$4)))</f>
        <v>0</v>
      </c>
      <c r="AS64" s="173" t="b">
        <f>AND(E$18&gt;0,ISNUMBER(SEARCH("SE: Psychosocial support-NSD",E$4)))</f>
        <v>0</v>
      </c>
      <c r="AT64" s="173" t="b">
        <f t="shared" ref="AT64:BZ64" si="483">AND(F$18&gt;0,ISNUMBER(SEARCH("SE: Psychosocial support-NSD",F$4)))</f>
        <v>0</v>
      </c>
      <c r="AU64" s="173" t="b">
        <f t="shared" si="483"/>
        <v>0</v>
      </c>
      <c r="AV64" s="173" t="b">
        <f t="shared" si="483"/>
        <v>0</v>
      </c>
      <c r="AW64" s="173" t="b">
        <f t="shared" si="483"/>
        <v>0</v>
      </c>
      <c r="AX64" s="173" t="b">
        <f t="shared" si="483"/>
        <v>0</v>
      </c>
      <c r="AY64" s="173" t="b">
        <f t="shared" si="483"/>
        <v>0</v>
      </c>
      <c r="AZ64" s="173" t="b">
        <f t="shared" si="483"/>
        <v>0</v>
      </c>
      <c r="BA64" s="173" t="b">
        <f t="shared" si="483"/>
        <v>0</v>
      </c>
      <c r="BB64" s="173" t="b">
        <f t="shared" si="483"/>
        <v>0</v>
      </c>
      <c r="BC64" s="173" t="b">
        <f t="shared" si="483"/>
        <v>0</v>
      </c>
      <c r="BD64" s="173" t="b">
        <f t="shared" si="483"/>
        <v>0</v>
      </c>
      <c r="BE64" s="173" t="b">
        <f t="shared" si="483"/>
        <v>0</v>
      </c>
      <c r="BF64" s="173" t="b">
        <f t="shared" si="483"/>
        <v>0</v>
      </c>
      <c r="BG64" s="173" t="b">
        <f t="shared" si="483"/>
        <v>0</v>
      </c>
      <c r="BH64" s="173" t="b">
        <f t="shared" si="483"/>
        <v>0</v>
      </c>
      <c r="BI64" s="173" t="b">
        <f t="shared" si="483"/>
        <v>0</v>
      </c>
      <c r="BJ64" s="173" t="b">
        <f t="shared" si="483"/>
        <v>0</v>
      </c>
      <c r="BK64" s="173" t="b">
        <f t="shared" si="483"/>
        <v>0</v>
      </c>
      <c r="BL64" s="173" t="b">
        <f t="shared" si="483"/>
        <v>0</v>
      </c>
      <c r="BM64" s="173" t="b">
        <f t="shared" si="483"/>
        <v>0</v>
      </c>
      <c r="BN64" s="173" t="b">
        <f t="shared" si="483"/>
        <v>0</v>
      </c>
      <c r="BO64" s="173" t="b">
        <f t="shared" si="483"/>
        <v>0</v>
      </c>
      <c r="BP64" s="173" t="b">
        <f t="shared" si="483"/>
        <v>0</v>
      </c>
      <c r="BQ64" s="173" t="b">
        <f t="shared" si="483"/>
        <v>0</v>
      </c>
      <c r="BR64" s="173" t="b">
        <f t="shared" si="483"/>
        <v>0</v>
      </c>
      <c r="BS64" s="173" t="b">
        <f t="shared" si="483"/>
        <v>0</v>
      </c>
      <c r="BT64" s="173" t="b">
        <f t="shared" si="483"/>
        <v>0</v>
      </c>
      <c r="BU64" s="173" t="b">
        <f t="shared" si="483"/>
        <v>0</v>
      </c>
      <c r="BV64" s="173" t="b">
        <f t="shared" si="483"/>
        <v>0</v>
      </c>
      <c r="BW64" s="173" t="b">
        <f t="shared" si="483"/>
        <v>0</v>
      </c>
      <c r="BX64" s="173" t="b">
        <f t="shared" si="483"/>
        <v>0</v>
      </c>
      <c r="BY64" s="173" t="b">
        <f t="shared" si="483"/>
        <v>0</v>
      </c>
      <c r="BZ64" s="173" t="b">
        <f t="shared" si="483"/>
        <v>0</v>
      </c>
    </row>
    <row r="65" spans="43:78" x14ac:dyDescent="0.2">
      <c r="AQ65" s="170"/>
      <c r="AR65" s="176" t="b">
        <f>AND(D$19&gt;0,ISNUMBER(SEARCH("C&amp;T: HIV Clinical Services-NSD",D$4)))</f>
        <v>0</v>
      </c>
      <c r="AS65" s="176" t="b">
        <f>AND(E$19&gt;0,ISNUMBER(SEARCH("C&amp;T: HIV Clinical Services-NSD",E$4)))</f>
        <v>0</v>
      </c>
      <c r="AT65" s="176" t="b">
        <f t="shared" ref="AT65:BZ65" si="484">AND(F$19&gt;0,ISNUMBER(SEARCH("C&amp;T: HIV Clinical Services-NSD",F$4)))</f>
        <v>0</v>
      </c>
      <c r="AU65" s="176" t="b">
        <f t="shared" si="484"/>
        <v>0</v>
      </c>
      <c r="AV65" s="176" t="b">
        <f t="shared" si="484"/>
        <v>0</v>
      </c>
      <c r="AW65" s="176" t="b">
        <f t="shared" si="484"/>
        <v>0</v>
      </c>
      <c r="AX65" s="176" t="b">
        <f t="shared" si="484"/>
        <v>0</v>
      </c>
      <c r="AY65" s="176" t="b">
        <f t="shared" si="484"/>
        <v>0</v>
      </c>
      <c r="AZ65" s="176" t="b">
        <f t="shared" si="484"/>
        <v>0</v>
      </c>
      <c r="BA65" s="176" t="b">
        <f t="shared" si="484"/>
        <v>0</v>
      </c>
      <c r="BB65" s="176" t="b">
        <f t="shared" si="484"/>
        <v>0</v>
      </c>
      <c r="BC65" s="176" t="b">
        <f t="shared" si="484"/>
        <v>0</v>
      </c>
      <c r="BD65" s="176" t="b">
        <f t="shared" si="484"/>
        <v>0</v>
      </c>
      <c r="BE65" s="176" t="b">
        <f t="shared" si="484"/>
        <v>0</v>
      </c>
      <c r="BF65" s="176" t="b">
        <f t="shared" si="484"/>
        <v>0</v>
      </c>
      <c r="BG65" s="176" t="b">
        <f t="shared" si="484"/>
        <v>0</v>
      </c>
      <c r="BH65" s="176" t="b">
        <f t="shared" si="484"/>
        <v>0</v>
      </c>
      <c r="BI65" s="176" t="b">
        <f t="shared" si="484"/>
        <v>0</v>
      </c>
      <c r="BJ65" s="176" t="b">
        <f t="shared" si="484"/>
        <v>0</v>
      </c>
      <c r="BK65" s="176" t="b">
        <f t="shared" si="484"/>
        <v>0</v>
      </c>
      <c r="BL65" s="176" t="b">
        <f t="shared" si="484"/>
        <v>0</v>
      </c>
      <c r="BM65" s="176" t="b">
        <f t="shared" si="484"/>
        <v>0</v>
      </c>
      <c r="BN65" s="176" t="b">
        <f t="shared" si="484"/>
        <v>0</v>
      </c>
      <c r="BO65" s="176" t="b">
        <f t="shared" si="484"/>
        <v>0</v>
      </c>
      <c r="BP65" s="176" t="b">
        <f t="shared" si="484"/>
        <v>0</v>
      </c>
      <c r="BQ65" s="176" t="b">
        <f t="shared" si="484"/>
        <v>0</v>
      </c>
      <c r="BR65" s="176" t="b">
        <f t="shared" si="484"/>
        <v>0</v>
      </c>
      <c r="BS65" s="176" t="b">
        <f t="shared" si="484"/>
        <v>0</v>
      </c>
      <c r="BT65" s="176" t="b">
        <f t="shared" si="484"/>
        <v>0</v>
      </c>
      <c r="BU65" s="176" t="b">
        <f t="shared" si="484"/>
        <v>0</v>
      </c>
      <c r="BV65" s="176" t="b">
        <f t="shared" si="484"/>
        <v>0</v>
      </c>
      <c r="BW65" s="176" t="b">
        <f t="shared" si="484"/>
        <v>0</v>
      </c>
      <c r="BX65" s="176" t="b">
        <f t="shared" si="484"/>
        <v>0</v>
      </c>
      <c r="BY65" s="176" t="b">
        <f t="shared" si="484"/>
        <v>0</v>
      </c>
      <c r="BZ65" s="176" t="b">
        <f t="shared" si="484"/>
        <v>0</v>
      </c>
    </row>
    <row r="66" spans="43:78" x14ac:dyDescent="0.2">
      <c r="AQ66" s="170"/>
      <c r="AR66" s="176" t="b">
        <f>AND(D$19&gt;0,ISNUMBER(SEARCH("C&amp;T: HIV Drugs-NSD",D$4)))</f>
        <v>0</v>
      </c>
      <c r="AS66" s="176" t="b">
        <f>AND(E$19&gt;0,ISNUMBER(SEARCH("C&amp;T: HIV Drugs-NSD",E$4)))</f>
        <v>0</v>
      </c>
      <c r="AT66" s="176" t="b">
        <f t="shared" ref="AT66:BZ66" si="485">AND(F$19&gt;0,ISNUMBER(SEARCH("C&amp;T: HIV Drugs-NSD",F$4)))</f>
        <v>0</v>
      </c>
      <c r="AU66" s="176" t="b">
        <f t="shared" si="485"/>
        <v>0</v>
      </c>
      <c r="AV66" s="176" t="b">
        <f t="shared" si="485"/>
        <v>0</v>
      </c>
      <c r="AW66" s="176" t="b">
        <f t="shared" si="485"/>
        <v>0</v>
      </c>
      <c r="AX66" s="176" t="b">
        <f t="shared" si="485"/>
        <v>0</v>
      </c>
      <c r="AY66" s="176" t="b">
        <f t="shared" si="485"/>
        <v>0</v>
      </c>
      <c r="AZ66" s="176" t="b">
        <f t="shared" si="485"/>
        <v>0</v>
      </c>
      <c r="BA66" s="176" t="b">
        <f t="shared" si="485"/>
        <v>0</v>
      </c>
      <c r="BB66" s="176" t="b">
        <f t="shared" si="485"/>
        <v>0</v>
      </c>
      <c r="BC66" s="176" t="b">
        <f t="shared" si="485"/>
        <v>0</v>
      </c>
      <c r="BD66" s="176" t="b">
        <f t="shared" si="485"/>
        <v>0</v>
      </c>
      <c r="BE66" s="176" t="b">
        <f t="shared" si="485"/>
        <v>0</v>
      </c>
      <c r="BF66" s="176" t="b">
        <f t="shared" si="485"/>
        <v>0</v>
      </c>
      <c r="BG66" s="176" t="b">
        <f t="shared" si="485"/>
        <v>0</v>
      </c>
      <c r="BH66" s="176" t="b">
        <f t="shared" si="485"/>
        <v>0</v>
      </c>
      <c r="BI66" s="176" t="b">
        <f t="shared" si="485"/>
        <v>0</v>
      </c>
      <c r="BJ66" s="176" t="b">
        <f t="shared" si="485"/>
        <v>0</v>
      </c>
      <c r="BK66" s="176" t="b">
        <f t="shared" si="485"/>
        <v>0</v>
      </c>
      <c r="BL66" s="176" t="b">
        <f t="shared" si="485"/>
        <v>0</v>
      </c>
      <c r="BM66" s="176" t="b">
        <f t="shared" si="485"/>
        <v>0</v>
      </c>
      <c r="BN66" s="176" t="b">
        <f t="shared" si="485"/>
        <v>0</v>
      </c>
      <c r="BO66" s="176" t="b">
        <f t="shared" si="485"/>
        <v>0</v>
      </c>
      <c r="BP66" s="176" t="b">
        <f t="shared" si="485"/>
        <v>0</v>
      </c>
      <c r="BQ66" s="176" t="b">
        <f t="shared" si="485"/>
        <v>0</v>
      </c>
      <c r="BR66" s="176" t="b">
        <f t="shared" si="485"/>
        <v>0</v>
      </c>
      <c r="BS66" s="176" t="b">
        <f t="shared" si="485"/>
        <v>0</v>
      </c>
      <c r="BT66" s="176" t="b">
        <f t="shared" si="485"/>
        <v>0</v>
      </c>
      <c r="BU66" s="176" t="b">
        <f t="shared" si="485"/>
        <v>0</v>
      </c>
      <c r="BV66" s="176" t="b">
        <f t="shared" si="485"/>
        <v>0</v>
      </c>
      <c r="BW66" s="176" t="b">
        <f t="shared" si="485"/>
        <v>0</v>
      </c>
      <c r="BX66" s="176" t="b">
        <f t="shared" si="485"/>
        <v>0</v>
      </c>
      <c r="BY66" s="176" t="b">
        <f t="shared" si="485"/>
        <v>0</v>
      </c>
      <c r="BZ66" s="176" t="b">
        <f t="shared" si="485"/>
        <v>0</v>
      </c>
    </row>
    <row r="67" spans="43:78" x14ac:dyDescent="0.2">
      <c r="AQ67" s="170"/>
      <c r="AR67" s="176" t="b">
        <f>AND(D$19&gt;0,ISNUMBER(SEARCH("C&amp;T: HIV Laboratory Services-NSD",D$4)))</f>
        <v>0</v>
      </c>
      <c r="AS67" s="176" t="b">
        <f>AND(E$19&gt;0,ISNUMBER(SEARCH("C&amp;T: HIV Laboratory Services-NSD",E$4)))</f>
        <v>0</v>
      </c>
      <c r="AT67" s="176" t="b">
        <f t="shared" ref="AT67:BZ67" si="486">AND(F$19&gt;0,ISNUMBER(SEARCH("C&amp;T: HIV Laboratory Services-NSD",F$4)))</f>
        <v>0</v>
      </c>
      <c r="AU67" s="176" t="b">
        <f t="shared" si="486"/>
        <v>0</v>
      </c>
      <c r="AV67" s="176" t="b">
        <f t="shared" si="486"/>
        <v>0</v>
      </c>
      <c r="AW67" s="176" t="b">
        <f t="shared" si="486"/>
        <v>0</v>
      </c>
      <c r="AX67" s="176" t="b">
        <f t="shared" si="486"/>
        <v>0</v>
      </c>
      <c r="AY67" s="176" t="b">
        <f t="shared" si="486"/>
        <v>0</v>
      </c>
      <c r="AZ67" s="176" t="b">
        <f t="shared" si="486"/>
        <v>0</v>
      </c>
      <c r="BA67" s="176" t="b">
        <f t="shared" si="486"/>
        <v>0</v>
      </c>
      <c r="BB67" s="176" t="b">
        <f t="shared" si="486"/>
        <v>0</v>
      </c>
      <c r="BC67" s="176" t="b">
        <f t="shared" si="486"/>
        <v>0</v>
      </c>
      <c r="BD67" s="176" t="b">
        <f t="shared" si="486"/>
        <v>0</v>
      </c>
      <c r="BE67" s="176" t="b">
        <f t="shared" si="486"/>
        <v>0</v>
      </c>
      <c r="BF67" s="176" t="b">
        <f t="shared" si="486"/>
        <v>0</v>
      </c>
      <c r="BG67" s="176" t="b">
        <f t="shared" si="486"/>
        <v>0</v>
      </c>
      <c r="BH67" s="176" t="b">
        <f t="shared" si="486"/>
        <v>0</v>
      </c>
      <c r="BI67" s="176" t="b">
        <f t="shared" si="486"/>
        <v>0</v>
      </c>
      <c r="BJ67" s="176" t="b">
        <f t="shared" si="486"/>
        <v>0</v>
      </c>
      <c r="BK67" s="176" t="b">
        <f t="shared" si="486"/>
        <v>0</v>
      </c>
      <c r="BL67" s="176" t="b">
        <f t="shared" si="486"/>
        <v>0</v>
      </c>
      <c r="BM67" s="176" t="b">
        <f t="shared" si="486"/>
        <v>0</v>
      </c>
      <c r="BN67" s="176" t="b">
        <f t="shared" si="486"/>
        <v>0</v>
      </c>
      <c r="BO67" s="176" t="b">
        <f t="shared" si="486"/>
        <v>0</v>
      </c>
      <c r="BP67" s="176" t="b">
        <f t="shared" si="486"/>
        <v>0</v>
      </c>
      <c r="BQ67" s="176" t="b">
        <f t="shared" si="486"/>
        <v>0</v>
      </c>
      <c r="BR67" s="176" t="b">
        <f t="shared" si="486"/>
        <v>0</v>
      </c>
      <c r="BS67" s="176" t="b">
        <f t="shared" si="486"/>
        <v>0</v>
      </c>
      <c r="BT67" s="176" t="b">
        <f t="shared" si="486"/>
        <v>0</v>
      </c>
      <c r="BU67" s="176" t="b">
        <f t="shared" si="486"/>
        <v>0</v>
      </c>
      <c r="BV67" s="176" t="b">
        <f t="shared" si="486"/>
        <v>0</v>
      </c>
      <c r="BW67" s="176" t="b">
        <f t="shared" si="486"/>
        <v>0</v>
      </c>
      <c r="BX67" s="176" t="b">
        <f t="shared" si="486"/>
        <v>0</v>
      </c>
      <c r="BY67" s="176" t="b">
        <f t="shared" si="486"/>
        <v>0</v>
      </c>
      <c r="BZ67" s="176" t="b">
        <f t="shared" si="486"/>
        <v>0</v>
      </c>
    </row>
    <row r="68" spans="43:78" x14ac:dyDescent="0.2">
      <c r="AQ68" s="170"/>
      <c r="AR68" s="176" t="b">
        <f>AND(D$19&gt;0,ISNUMBER(SEARCH("C&amp;T: Not Disaggregated-NSD",D$4)))</f>
        <v>0</v>
      </c>
      <c r="AS68" s="176" t="b">
        <f>AND(E$19&gt;0,ISNUMBER(SEARCH("C&amp;T: Not Disaggregated-NSD",E$4)))</f>
        <v>0</v>
      </c>
      <c r="AT68" s="176" t="b">
        <f t="shared" ref="AT68:BZ68" si="487">AND(F$19&gt;0,ISNUMBER(SEARCH("C&amp;T: Not Disaggregated-NSD",F$4)))</f>
        <v>0</v>
      </c>
      <c r="AU68" s="176" t="b">
        <f t="shared" si="487"/>
        <v>0</v>
      </c>
      <c r="AV68" s="176" t="b">
        <f t="shared" si="487"/>
        <v>0</v>
      </c>
      <c r="AW68" s="176" t="b">
        <f t="shared" si="487"/>
        <v>0</v>
      </c>
      <c r="AX68" s="176" t="b">
        <f t="shared" si="487"/>
        <v>0</v>
      </c>
      <c r="AY68" s="176" t="b">
        <f t="shared" si="487"/>
        <v>0</v>
      </c>
      <c r="AZ68" s="176" t="b">
        <f t="shared" si="487"/>
        <v>0</v>
      </c>
      <c r="BA68" s="176" t="b">
        <f t="shared" si="487"/>
        <v>0</v>
      </c>
      <c r="BB68" s="176" t="b">
        <f t="shared" si="487"/>
        <v>0</v>
      </c>
      <c r="BC68" s="176" t="b">
        <f t="shared" si="487"/>
        <v>0</v>
      </c>
      <c r="BD68" s="176" t="b">
        <f t="shared" si="487"/>
        <v>0</v>
      </c>
      <c r="BE68" s="176" t="b">
        <f t="shared" si="487"/>
        <v>0</v>
      </c>
      <c r="BF68" s="176" t="b">
        <f t="shared" si="487"/>
        <v>0</v>
      </c>
      <c r="BG68" s="176" t="b">
        <f t="shared" si="487"/>
        <v>0</v>
      </c>
      <c r="BH68" s="176" t="b">
        <f t="shared" si="487"/>
        <v>0</v>
      </c>
      <c r="BI68" s="176" t="b">
        <f t="shared" si="487"/>
        <v>0</v>
      </c>
      <c r="BJ68" s="176" t="b">
        <f t="shared" si="487"/>
        <v>0</v>
      </c>
      <c r="BK68" s="176" t="b">
        <f t="shared" si="487"/>
        <v>0</v>
      </c>
      <c r="BL68" s="176" t="b">
        <f t="shared" si="487"/>
        <v>0</v>
      </c>
      <c r="BM68" s="176" t="b">
        <f t="shared" si="487"/>
        <v>0</v>
      </c>
      <c r="BN68" s="176" t="b">
        <f t="shared" si="487"/>
        <v>0</v>
      </c>
      <c r="BO68" s="176" t="b">
        <f t="shared" si="487"/>
        <v>0</v>
      </c>
      <c r="BP68" s="176" t="b">
        <f t="shared" si="487"/>
        <v>0</v>
      </c>
      <c r="BQ68" s="176" t="b">
        <f t="shared" si="487"/>
        <v>0</v>
      </c>
      <c r="BR68" s="176" t="b">
        <f t="shared" si="487"/>
        <v>0</v>
      </c>
      <c r="BS68" s="176" t="b">
        <f t="shared" si="487"/>
        <v>0</v>
      </c>
      <c r="BT68" s="176" t="b">
        <f t="shared" si="487"/>
        <v>0</v>
      </c>
      <c r="BU68" s="176" t="b">
        <f t="shared" si="487"/>
        <v>0</v>
      </c>
      <c r="BV68" s="176" t="b">
        <f t="shared" si="487"/>
        <v>0</v>
      </c>
      <c r="BW68" s="176" t="b">
        <f t="shared" si="487"/>
        <v>0</v>
      </c>
      <c r="BX68" s="176" t="b">
        <f t="shared" si="487"/>
        <v>0</v>
      </c>
      <c r="BY68" s="176" t="b">
        <f t="shared" si="487"/>
        <v>0</v>
      </c>
      <c r="BZ68" s="176" t="b">
        <f t="shared" si="487"/>
        <v>0</v>
      </c>
    </row>
    <row r="69" spans="43:78" x14ac:dyDescent="0.2">
      <c r="AQ69" s="170"/>
      <c r="AR69" s="173" t="b">
        <f>AND(D$19&gt;0,ISNUMBER(SEARCH("HTS: Community-based testing-NSD",D$4)))</f>
        <v>0</v>
      </c>
      <c r="AS69" s="173" t="b">
        <f>AND(E$19&gt;0,ISNUMBER(SEARCH("HTS: Community-based testing-NSD",E$4)))</f>
        <v>0</v>
      </c>
      <c r="AT69" s="173" t="b">
        <f t="shared" ref="AT69:BZ69" si="488">AND(F$19&gt;0,ISNUMBER(SEARCH("HTS: Community-based testing-NSD",F$4)))</f>
        <v>0</v>
      </c>
      <c r="AU69" s="173" t="b">
        <f t="shared" si="488"/>
        <v>0</v>
      </c>
      <c r="AV69" s="173" t="b">
        <f t="shared" si="488"/>
        <v>0</v>
      </c>
      <c r="AW69" s="173" t="b">
        <f t="shared" si="488"/>
        <v>0</v>
      </c>
      <c r="AX69" s="173" t="b">
        <f t="shared" si="488"/>
        <v>0</v>
      </c>
      <c r="AY69" s="173" t="b">
        <f t="shared" si="488"/>
        <v>0</v>
      </c>
      <c r="AZ69" s="173" t="b">
        <f t="shared" si="488"/>
        <v>0</v>
      </c>
      <c r="BA69" s="173" t="b">
        <f t="shared" si="488"/>
        <v>0</v>
      </c>
      <c r="BB69" s="173" t="b">
        <f t="shared" si="488"/>
        <v>0</v>
      </c>
      <c r="BC69" s="173" t="b">
        <f t="shared" si="488"/>
        <v>0</v>
      </c>
      <c r="BD69" s="173" t="b">
        <f t="shared" si="488"/>
        <v>0</v>
      </c>
      <c r="BE69" s="173" t="b">
        <f t="shared" si="488"/>
        <v>0</v>
      </c>
      <c r="BF69" s="173" t="b">
        <f t="shared" si="488"/>
        <v>0</v>
      </c>
      <c r="BG69" s="173" t="b">
        <f t="shared" si="488"/>
        <v>0</v>
      </c>
      <c r="BH69" s="173" t="b">
        <f t="shared" si="488"/>
        <v>0</v>
      </c>
      <c r="BI69" s="173" t="b">
        <f t="shared" si="488"/>
        <v>0</v>
      </c>
      <c r="BJ69" s="173" t="b">
        <f t="shared" si="488"/>
        <v>0</v>
      </c>
      <c r="BK69" s="173" t="b">
        <f t="shared" si="488"/>
        <v>0</v>
      </c>
      <c r="BL69" s="173" t="b">
        <f t="shared" si="488"/>
        <v>0</v>
      </c>
      <c r="BM69" s="173" t="b">
        <f t="shared" si="488"/>
        <v>0</v>
      </c>
      <c r="BN69" s="173" t="b">
        <f t="shared" si="488"/>
        <v>0</v>
      </c>
      <c r="BO69" s="173" t="b">
        <f t="shared" si="488"/>
        <v>0</v>
      </c>
      <c r="BP69" s="173" t="b">
        <f t="shared" si="488"/>
        <v>0</v>
      </c>
      <c r="BQ69" s="173" t="b">
        <f t="shared" si="488"/>
        <v>0</v>
      </c>
      <c r="BR69" s="173" t="b">
        <f t="shared" si="488"/>
        <v>0</v>
      </c>
      <c r="BS69" s="173" t="b">
        <f t="shared" si="488"/>
        <v>0</v>
      </c>
      <c r="BT69" s="173" t="b">
        <f t="shared" si="488"/>
        <v>0</v>
      </c>
      <c r="BU69" s="173" t="b">
        <f t="shared" si="488"/>
        <v>0</v>
      </c>
      <c r="BV69" s="173" t="b">
        <f t="shared" si="488"/>
        <v>0</v>
      </c>
      <c r="BW69" s="173" t="b">
        <f t="shared" si="488"/>
        <v>0</v>
      </c>
      <c r="BX69" s="173" t="b">
        <f t="shared" si="488"/>
        <v>0</v>
      </c>
      <c r="BY69" s="173" t="b">
        <f t="shared" si="488"/>
        <v>0</v>
      </c>
      <c r="BZ69" s="173" t="b">
        <f t="shared" si="488"/>
        <v>0</v>
      </c>
    </row>
    <row r="70" spans="43:78" x14ac:dyDescent="0.2">
      <c r="AQ70" s="170"/>
      <c r="AR70" s="173" t="b">
        <f>AND(D$19&gt;0,ISNUMBER(SEARCH("HTS: Facility-based testing-NSD",D$4)))</f>
        <v>0</v>
      </c>
      <c r="AS70" s="173" t="b">
        <f>AND(E$19&gt;0,ISNUMBER(SEARCH("HTS: Facility-based testing-NSD",E$4)))</f>
        <v>0</v>
      </c>
      <c r="AT70" s="173" t="b">
        <f t="shared" ref="AT70:BZ70" si="489">AND(F$19&gt;0,ISNUMBER(SEARCH("HTS: Facility-based testing-NSD",F$4)))</f>
        <v>0</v>
      </c>
      <c r="AU70" s="173" t="b">
        <f t="shared" si="489"/>
        <v>0</v>
      </c>
      <c r="AV70" s="173" t="b">
        <f t="shared" si="489"/>
        <v>0</v>
      </c>
      <c r="AW70" s="173" t="b">
        <f t="shared" si="489"/>
        <v>0</v>
      </c>
      <c r="AX70" s="173" t="b">
        <f t="shared" si="489"/>
        <v>0</v>
      </c>
      <c r="AY70" s="173" t="b">
        <f t="shared" si="489"/>
        <v>0</v>
      </c>
      <c r="AZ70" s="173" t="b">
        <f t="shared" si="489"/>
        <v>0</v>
      </c>
      <c r="BA70" s="173" t="b">
        <f t="shared" si="489"/>
        <v>0</v>
      </c>
      <c r="BB70" s="173" t="b">
        <f t="shared" si="489"/>
        <v>0</v>
      </c>
      <c r="BC70" s="173" t="b">
        <f t="shared" si="489"/>
        <v>0</v>
      </c>
      <c r="BD70" s="173" t="b">
        <f t="shared" si="489"/>
        <v>0</v>
      </c>
      <c r="BE70" s="173" t="b">
        <f t="shared" si="489"/>
        <v>0</v>
      </c>
      <c r="BF70" s="173" t="b">
        <f t="shared" si="489"/>
        <v>0</v>
      </c>
      <c r="BG70" s="173" t="b">
        <f t="shared" si="489"/>
        <v>0</v>
      </c>
      <c r="BH70" s="173" t="b">
        <f t="shared" si="489"/>
        <v>0</v>
      </c>
      <c r="BI70" s="173" t="b">
        <f t="shared" si="489"/>
        <v>0</v>
      </c>
      <c r="BJ70" s="173" t="b">
        <f t="shared" si="489"/>
        <v>0</v>
      </c>
      <c r="BK70" s="173" t="b">
        <f t="shared" si="489"/>
        <v>0</v>
      </c>
      <c r="BL70" s="173" t="b">
        <f t="shared" si="489"/>
        <v>0</v>
      </c>
      <c r="BM70" s="173" t="b">
        <f t="shared" si="489"/>
        <v>0</v>
      </c>
      <c r="BN70" s="173" t="b">
        <f t="shared" si="489"/>
        <v>0</v>
      </c>
      <c r="BO70" s="173" t="b">
        <f t="shared" si="489"/>
        <v>0</v>
      </c>
      <c r="BP70" s="173" t="b">
        <f t="shared" si="489"/>
        <v>0</v>
      </c>
      <c r="BQ70" s="173" t="b">
        <f t="shared" si="489"/>
        <v>0</v>
      </c>
      <c r="BR70" s="173" t="b">
        <f t="shared" si="489"/>
        <v>0</v>
      </c>
      <c r="BS70" s="173" t="b">
        <f t="shared" si="489"/>
        <v>0</v>
      </c>
      <c r="BT70" s="173" t="b">
        <f t="shared" si="489"/>
        <v>0</v>
      </c>
      <c r="BU70" s="173" t="b">
        <f t="shared" si="489"/>
        <v>0</v>
      </c>
      <c r="BV70" s="173" t="b">
        <f t="shared" si="489"/>
        <v>0</v>
      </c>
      <c r="BW70" s="173" t="b">
        <f t="shared" si="489"/>
        <v>0</v>
      </c>
      <c r="BX70" s="173" t="b">
        <f t="shared" si="489"/>
        <v>0</v>
      </c>
      <c r="BY70" s="173" t="b">
        <f t="shared" si="489"/>
        <v>0</v>
      </c>
      <c r="BZ70" s="173" t="b">
        <f t="shared" si="489"/>
        <v>0</v>
      </c>
    </row>
    <row r="71" spans="43:78" x14ac:dyDescent="0.2">
      <c r="AQ71" s="170"/>
      <c r="AR71" s="173" t="b">
        <f>AND(D$19&gt;0,ISNUMBER(SEARCH("HTS: Not Disaggregated-NSD",D$4)))</f>
        <v>0</v>
      </c>
      <c r="AS71" s="173" t="b">
        <f>AND(E$19&gt;0,ISNUMBER(SEARCH("HTS: Not Disaggregated-NSD",E$4)))</f>
        <v>0</v>
      </c>
      <c r="AT71" s="173" t="b">
        <f t="shared" ref="AT71:BZ71" si="490">AND(F$19&gt;0,ISNUMBER(SEARCH("HTS: Not Disaggregated-NSD",F$4)))</f>
        <v>0</v>
      </c>
      <c r="AU71" s="173" t="b">
        <f t="shared" si="490"/>
        <v>0</v>
      </c>
      <c r="AV71" s="173" t="b">
        <f t="shared" si="490"/>
        <v>0</v>
      </c>
      <c r="AW71" s="173" t="b">
        <f t="shared" si="490"/>
        <v>0</v>
      </c>
      <c r="AX71" s="173" t="b">
        <f t="shared" si="490"/>
        <v>0</v>
      </c>
      <c r="AY71" s="173" t="b">
        <f t="shared" si="490"/>
        <v>0</v>
      </c>
      <c r="AZ71" s="173" t="b">
        <f t="shared" si="490"/>
        <v>0</v>
      </c>
      <c r="BA71" s="173" t="b">
        <f t="shared" si="490"/>
        <v>0</v>
      </c>
      <c r="BB71" s="173" t="b">
        <f t="shared" si="490"/>
        <v>0</v>
      </c>
      <c r="BC71" s="173" t="b">
        <f t="shared" si="490"/>
        <v>0</v>
      </c>
      <c r="BD71" s="173" t="b">
        <f t="shared" si="490"/>
        <v>0</v>
      </c>
      <c r="BE71" s="173" t="b">
        <f t="shared" si="490"/>
        <v>0</v>
      </c>
      <c r="BF71" s="173" t="b">
        <f t="shared" si="490"/>
        <v>0</v>
      </c>
      <c r="BG71" s="173" t="b">
        <f t="shared" si="490"/>
        <v>0</v>
      </c>
      <c r="BH71" s="173" t="b">
        <f t="shared" si="490"/>
        <v>0</v>
      </c>
      <c r="BI71" s="173" t="b">
        <f t="shared" si="490"/>
        <v>0</v>
      </c>
      <c r="BJ71" s="173" t="b">
        <f t="shared" si="490"/>
        <v>0</v>
      </c>
      <c r="BK71" s="173" t="b">
        <f t="shared" si="490"/>
        <v>0</v>
      </c>
      <c r="BL71" s="173" t="b">
        <f t="shared" si="490"/>
        <v>0</v>
      </c>
      <c r="BM71" s="173" t="b">
        <f t="shared" si="490"/>
        <v>0</v>
      </c>
      <c r="BN71" s="173" t="b">
        <f t="shared" si="490"/>
        <v>0</v>
      </c>
      <c r="BO71" s="173" t="b">
        <f t="shared" si="490"/>
        <v>0</v>
      </c>
      <c r="BP71" s="173" t="b">
        <f t="shared" si="490"/>
        <v>0</v>
      </c>
      <c r="BQ71" s="173" t="b">
        <f t="shared" si="490"/>
        <v>0</v>
      </c>
      <c r="BR71" s="173" t="b">
        <f t="shared" si="490"/>
        <v>0</v>
      </c>
      <c r="BS71" s="173" t="b">
        <f t="shared" si="490"/>
        <v>0</v>
      </c>
      <c r="BT71" s="173" t="b">
        <f t="shared" si="490"/>
        <v>0</v>
      </c>
      <c r="BU71" s="173" t="b">
        <f t="shared" si="490"/>
        <v>0</v>
      </c>
      <c r="BV71" s="173" t="b">
        <f t="shared" si="490"/>
        <v>0</v>
      </c>
      <c r="BW71" s="173" t="b">
        <f t="shared" si="490"/>
        <v>0</v>
      </c>
      <c r="BX71" s="173" t="b">
        <f t="shared" si="490"/>
        <v>0</v>
      </c>
      <c r="BY71" s="173" t="b">
        <f t="shared" si="490"/>
        <v>0</v>
      </c>
      <c r="BZ71" s="173" t="b">
        <f t="shared" si="490"/>
        <v>0</v>
      </c>
    </row>
    <row r="72" spans="43:78" x14ac:dyDescent="0.2">
      <c r="AQ72" s="170"/>
      <c r="AR72" s="173" t="b">
        <f>AND(D$19&gt;0,ISNUMBER(SEARCH("PREV: Comm. mobilization, behavior &amp; norms change-NSD",D$4)))</f>
        <v>0</v>
      </c>
      <c r="AS72" s="173" t="b">
        <f>AND(E$19&gt;0,ISNUMBER(SEARCH("PREV: Comm. mobilization, behavior &amp; norms change-NSD",E$4)))</f>
        <v>0</v>
      </c>
      <c r="AT72" s="173" t="b">
        <f t="shared" ref="AT72:BZ72" si="491">AND(F$19&gt;0,ISNUMBER(SEARCH("PREV: Comm. mobilization, behavior &amp; norms change-NSD",F$4)))</f>
        <v>0</v>
      </c>
      <c r="AU72" s="173" t="b">
        <f t="shared" si="491"/>
        <v>0</v>
      </c>
      <c r="AV72" s="173" t="b">
        <f t="shared" si="491"/>
        <v>0</v>
      </c>
      <c r="AW72" s="173" t="b">
        <f t="shared" si="491"/>
        <v>0</v>
      </c>
      <c r="AX72" s="173" t="b">
        <f t="shared" si="491"/>
        <v>0</v>
      </c>
      <c r="AY72" s="173" t="b">
        <f t="shared" si="491"/>
        <v>0</v>
      </c>
      <c r="AZ72" s="173" t="b">
        <f t="shared" si="491"/>
        <v>0</v>
      </c>
      <c r="BA72" s="173" t="b">
        <f t="shared" si="491"/>
        <v>0</v>
      </c>
      <c r="BB72" s="173" t="b">
        <f t="shared" si="491"/>
        <v>0</v>
      </c>
      <c r="BC72" s="173" t="b">
        <f t="shared" si="491"/>
        <v>0</v>
      </c>
      <c r="BD72" s="173" t="b">
        <f t="shared" si="491"/>
        <v>0</v>
      </c>
      <c r="BE72" s="173" t="b">
        <f t="shared" si="491"/>
        <v>0</v>
      </c>
      <c r="BF72" s="173" t="b">
        <f t="shared" si="491"/>
        <v>0</v>
      </c>
      <c r="BG72" s="173" t="b">
        <f t="shared" si="491"/>
        <v>0</v>
      </c>
      <c r="BH72" s="173" t="b">
        <f t="shared" si="491"/>
        <v>0</v>
      </c>
      <c r="BI72" s="173" t="b">
        <f t="shared" si="491"/>
        <v>0</v>
      </c>
      <c r="BJ72" s="173" t="b">
        <f t="shared" si="491"/>
        <v>0</v>
      </c>
      <c r="BK72" s="173" t="b">
        <f t="shared" si="491"/>
        <v>0</v>
      </c>
      <c r="BL72" s="173" t="b">
        <f t="shared" si="491"/>
        <v>0</v>
      </c>
      <c r="BM72" s="173" t="b">
        <f t="shared" si="491"/>
        <v>0</v>
      </c>
      <c r="BN72" s="173" t="b">
        <f t="shared" si="491"/>
        <v>0</v>
      </c>
      <c r="BO72" s="173" t="b">
        <f t="shared" si="491"/>
        <v>0</v>
      </c>
      <c r="BP72" s="173" t="b">
        <f t="shared" si="491"/>
        <v>0</v>
      </c>
      <c r="BQ72" s="173" t="b">
        <f t="shared" si="491"/>
        <v>0</v>
      </c>
      <c r="BR72" s="173" t="b">
        <f t="shared" si="491"/>
        <v>0</v>
      </c>
      <c r="BS72" s="173" t="b">
        <f t="shared" si="491"/>
        <v>0</v>
      </c>
      <c r="BT72" s="173" t="b">
        <f t="shared" si="491"/>
        <v>0</v>
      </c>
      <c r="BU72" s="173" t="b">
        <f t="shared" si="491"/>
        <v>0</v>
      </c>
      <c r="BV72" s="173" t="b">
        <f t="shared" si="491"/>
        <v>0</v>
      </c>
      <c r="BW72" s="173" t="b">
        <f t="shared" si="491"/>
        <v>0</v>
      </c>
      <c r="BX72" s="173" t="b">
        <f t="shared" si="491"/>
        <v>0</v>
      </c>
      <c r="BY72" s="173" t="b">
        <f t="shared" si="491"/>
        <v>0</v>
      </c>
      <c r="BZ72" s="173" t="b">
        <f t="shared" si="491"/>
        <v>0</v>
      </c>
    </row>
    <row r="73" spans="43:78" x14ac:dyDescent="0.2">
      <c r="AQ73" s="170"/>
      <c r="AR73" s="173" t="b">
        <f>AND(D$19&gt;0,ISNUMBER(SEARCH("PREV: Condom &amp; Lubricant Programming-NSD",D$4)))</f>
        <v>0</v>
      </c>
      <c r="AS73" s="173" t="b">
        <f>AND(E$19&gt;0,ISNUMBER(SEARCH("PREV: Condom &amp; Lubricant Programming-NSD",E$4)))</f>
        <v>0</v>
      </c>
      <c r="AT73" s="173" t="b">
        <f t="shared" ref="AT73:BZ73" si="492">AND(F$19&gt;0,ISNUMBER(SEARCH("PREV: Condom &amp; Lubricant Programming-NSD",F$4)))</f>
        <v>0</v>
      </c>
      <c r="AU73" s="173" t="b">
        <f t="shared" si="492"/>
        <v>0</v>
      </c>
      <c r="AV73" s="173" t="b">
        <f t="shared" si="492"/>
        <v>0</v>
      </c>
      <c r="AW73" s="173" t="b">
        <f t="shared" si="492"/>
        <v>0</v>
      </c>
      <c r="AX73" s="173" t="b">
        <f t="shared" si="492"/>
        <v>0</v>
      </c>
      <c r="AY73" s="173" t="b">
        <f t="shared" si="492"/>
        <v>0</v>
      </c>
      <c r="AZ73" s="173" t="b">
        <f t="shared" si="492"/>
        <v>0</v>
      </c>
      <c r="BA73" s="173" t="b">
        <f t="shared" si="492"/>
        <v>0</v>
      </c>
      <c r="BB73" s="173" t="b">
        <f t="shared" si="492"/>
        <v>0</v>
      </c>
      <c r="BC73" s="173" t="b">
        <f t="shared" si="492"/>
        <v>0</v>
      </c>
      <c r="BD73" s="173" t="b">
        <f t="shared" si="492"/>
        <v>0</v>
      </c>
      <c r="BE73" s="173" t="b">
        <f t="shared" si="492"/>
        <v>0</v>
      </c>
      <c r="BF73" s="173" t="b">
        <f t="shared" si="492"/>
        <v>0</v>
      </c>
      <c r="BG73" s="173" t="b">
        <f t="shared" si="492"/>
        <v>0</v>
      </c>
      <c r="BH73" s="173" t="b">
        <f t="shared" si="492"/>
        <v>0</v>
      </c>
      <c r="BI73" s="173" t="b">
        <f t="shared" si="492"/>
        <v>0</v>
      </c>
      <c r="BJ73" s="173" t="b">
        <f t="shared" si="492"/>
        <v>0</v>
      </c>
      <c r="BK73" s="173" t="b">
        <f t="shared" si="492"/>
        <v>0</v>
      </c>
      <c r="BL73" s="173" t="b">
        <f t="shared" si="492"/>
        <v>0</v>
      </c>
      <c r="BM73" s="173" t="b">
        <f t="shared" si="492"/>
        <v>0</v>
      </c>
      <c r="BN73" s="173" t="b">
        <f t="shared" si="492"/>
        <v>0</v>
      </c>
      <c r="BO73" s="173" t="b">
        <f t="shared" si="492"/>
        <v>0</v>
      </c>
      <c r="BP73" s="173" t="b">
        <f t="shared" si="492"/>
        <v>0</v>
      </c>
      <c r="BQ73" s="173" t="b">
        <f t="shared" si="492"/>
        <v>0</v>
      </c>
      <c r="BR73" s="173" t="b">
        <f t="shared" si="492"/>
        <v>0</v>
      </c>
      <c r="BS73" s="173" t="b">
        <f t="shared" si="492"/>
        <v>0</v>
      </c>
      <c r="BT73" s="173" t="b">
        <f t="shared" si="492"/>
        <v>0</v>
      </c>
      <c r="BU73" s="173" t="b">
        <f t="shared" si="492"/>
        <v>0</v>
      </c>
      <c r="BV73" s="173" t="b">
        <f t="shared" si="492"/>
        <v>0</v>
      </c>
      <c r="BW73" s="173" t="b">
        <f t="shared" si="492"/>
        <v>0</v>
      </c>
      <c r="BX73" s="173" t="b">
        <f t="shared" si="492"/>
        <v>0</v>
      </c>
      <c r="BY73" s="173" t="b">
        <f t="shared" si="492"/>
        <v>0</v>
      </c>
      <c r="BZ73" s="173" t="b">
        <f t="shared" si="492"/>
        <v>0</v>
      </c>
    </row>
    <row r="74" spans="43:78" x14ac:dyDescent="0.2">
      <c r="AQ74" s="170"/>
      <c r="AR74" s="173" t="b">
        <f>AND(D$19&gt;0,ISNUMBER(SEARCH("PREV: Medication assisted treatment-NSD",D$4)))</f>
        <v>0</v>
      </c>
      <c r="AS74" s="173" t="b">
        <f>AND(E$19&gt;0,ISNUMBER(SEARCH("PREV: Medication assisted treatment-NSD",E$4)))</f>
        <v>0</v>
      </c>
      <c r="AT74" s="173" t="b">
        <f t="shared" ref="AT74:BZ74" si="493">AND(F$19&gt;0,ISNUMBER(SEARCH("PREV: Medication assisted treatment-NSD",F$4)))</f>
        <v>0</v>
      </c>
      <c r="AU74" s="173" t="b">
        <f t="shared" si="493"/>
        <v>0</v>
      </c>
      <c r="AV74" s="173" t="b">
        <f t="shared" si="493"/>
        <v>0</v>
      </c>
      <c r="AW74" s="173" t="b">
        <f t="shared" si="493"/>
        <v>0</v>
      </c>
      <c r="AX74" s="173" t="b">
        <f t="shared" si="493"/>
        <v>0</v>
      </c>
      <c r="AY74" s="173" t="b">
        <f t="shared" si="493"/>
        <v>0</v>
      </c>
      <c r="AZ74" s="173" t="b">
        <f t="shared" si="493"/>
        <v>0</v>
      </c>
      <c r="BA74" s="173" t="b">
        <f t="shared" si="493"/>
        <v>0</v>
      </c>
      <c r="BB74" s="173" t="b">
        <f t="shared" si="493"/>
        <v>0</v>
      </c>
      <c r="BC74" s="173" t="b">
        <f t="shared" si="493"/>
        <v>0</v>
      </c>
      <c r="BD74" s="173" t="b">
        <f t="shared" si="493"/>
        <v>0</v>
      </c>
      <c r="BE74" s="173" t="b">
        <f t="shared" si="493"/>
        <v>0</v>
      </c>
      <c r="BF74" s="173" t="b">
        <f t="shared" si="493"/>
        <v>0</v>
      </c>
      <c r="BG74" s="173" t="b">
        <f t="shared" si="493"/>
        <v>0</v>
      </c>
      <c r="BH74" s="173" t="b">
        <f t="shared" si="493"/>
        <v>0</v>
      </c>
      <c r="BI74" s="173" t="b">
        <f t="shared" si="493"/>
        <v>0</v>
      </c>
      <c r="BJ74" s="173" t="b">
        <f t="shared" si="493"/>
        <v>0</v>
      </c>
      <c r="BK74" s="173" t="b">
        <f t="shared" si="493"/>
        <v>0</v>
      </c>
      <c r="BL74" s="173" t="b">
        <f t="shared" si="493"/>
        <v>0</v>
      </c>
      <c r="BM74" s="173" t="b">
        <f t="shared" si="493"/>
        <v>0</v>
      </c>
      <c r="BN74" s="173" t="b">
        <f t="shared" si="493"/>
        <v>0</v>
      </c>
      <c r="BO74" s="173" t="b">
        <f t="shared" si="493"/>
        <v>0</v>
      </c>
      <c r="BP74" s="173" t="b">
        <f t="shared" si="493"/>
        <v>0</v>
      </c>
      <c r="BQ74" s="173" t="b">
        <f t="shared" si="493"/>
        <v>0</v>
      </c>
      <c r="BR74" s="173" t="b">
        <f t="shared" si="493"/>
        <v>0</v>
      </c>
      <c r="BS74" s="173" t="b">
        <f t="shared" si="493"/>
        <v>0</v>
      </c>
      <c r="BT74" s="173" t="b">
        <f t="shared" si="493"/>
        <v>0</v>
      </c>
      <c r="BU74" s="173" t="b">
        <f t="shared" si="493"/>
        <v>0</v>
      </c>
      <c r="BV74" s="173" t="b">
        <f t="shared" si="493"/>
        <v>0</v>
      </c>
      <c r="BW74" s="173" t="b">
        <f t="shared" si="493"/>
        <v>0</v>
      </c>
      <c r="BX74" s="173" t="b">
        <f t="shared" si="493"/>
        <v>0</v>
      </c>
      <c r="BY74" s="173" t="b">
        <f t="shared" si="493"/>
        <v>0</v>
      </c>
      <c r="BZ74" s="173" t="b">
        <f t="shared" si="493"/>
        <v>0</v>
      </c>
    </row>
    <row r="75" spans="43:78" x14ac:dyDescent="0.2">
      <c r="AQ75" s="170"/>
      <c r="AR75" s="173" t="b">
        <f>AND(D$19&gt;0,ISNUMBER(SEARCH("PREV: Not Disaggregated-NSD",D$4)))</f>
        <v>0</v>
      </c>
      <c r="AS75" s="173" t="b">
        <f>AND(E$19&gt;0,ISNUMBER(SEARCH("PREV: Not Disaggregated-NSD",E$4)))</f>
        <v>0</v>
      </c>
      <c r="AT75" s="173" t="b">
        <f t="shared" ref="AT75:BZ75" si="494">AND(F$19&gt;0,ISNUMBER(SEARCH("PREV: Not Disaggregated-NSD",F$4)))</f>
        <v>0</v>
      </c>
      <c r="AU75" s="173" t="b">
        <f t="shared" si="494"/>
        <v>0</v>
      </c>
      <c r="AV75" s="173" t="b">
        <f t="shared" si="494"/>
        <v>0</v>
      </c>
      <c r="AW75" s="173" t="b">
        <f t="shared" si="494"/>
        <v>0</v>
      </c>
      <c r="AX75" s="173" t="b">
        <f t="shared" si="494"/>
        <v>0</v>
      </c>
      <c r="AY75" s="173" t="b">
        <f t="shared" si="494"/>
        <v>0</v>
      </c>
      <c r="AZ75" s="173" t="b">
        <f t="shared" si="494"/>
        <v>0</v>
      </c>
      <c r="BA75" s="173" t="b">
        <f t="shared" si="494"/>
        <v>0</v>
      </c>
      <c r="BB75" s="173" t="b">
        <f t="shared" si="494"/>
        <v>0</v>
      </c>
      <c r="BC75" s="173" t="b">
        <f t="shared" si="494"/>
        <v>0</v>
      </c>
      <c r="BD75" s="173" t="b">
        <f t="shared" si="494"/>
        <v>0</v>
      </c>
      <c r="BE75" s="173" t="b">
        <f t="shared" si="494"/>
        <v>0</v>
      </c>
      <c r="BF75" s="173" t="b">
        <f t="shared" si="494"/>
        <v>0</v>
      </c>
      <c r="BG75" s="173" t="b">
        <f t="shared" si="494"/>
        <v>0</v>
      </c>
      <c r="BH75" s="173" t="b">
        <f t="shared" si="494"/>
        <v>0</v>
      </c>
      <c r="BI75" s="173" t="b">
        <f t="shared" si="494"/>
        <v>0</v>
      </c>
      <c r="BJ75" s="173" t="b">
        <f t="shared" si="494"/>
        <v>0</v>
      </c>
      <c r="BK75" s="173" t="b">
        <f t="shared" si="494"/>
        <v>0</v>
      </c>
      <c r="BL75" s="173" t="b">
        <f t="shared" si="494"/>
        <v>0</v>
      </c>
      <c r="BM75" s="173" t="b">
        <f t="shared" si="494"/>
        <v>0</v>
      </c>
      <c r="BN75" s="173" t="b">
        <f t="shared" si="494"/>
        <v>0</v>
      </c>
      <c r="BO75" s="173" t="b">
        <f t="shared" si="494"/>
        <v>0</v>
      </c>
      <c r="BP75" s="173" t="b">
        <f t="shared" si="494"/>
        <v>0</v>
      </c>
      <c r="BQ75" s="173" t="b">
        <f t="shared" si="494"/>
        <v>0</v>
      </c>
      <c r="BR75" s="173" t="b">
        <f t="shared" si="494"/>
        <v>0</v>
      </c>
      <c r="BS75" s="173" t="b">
        <f t="shared" si="494"/>
        <v>0</v>
      </c>
      <c r="BT75" s="173" t="b">
        <f t="shared" si="494"/>
        <v>0</v>
      </c>
      <c r="BU75" s="173" t="b">
        <f t="shared" si="494"/>
        <v>0</v>
      </c>
      <c r="BV75" s="173" t="b">
        <f t="shared" si="494"/>
        <v>0</v>
      </c>
      <c r="BW75" s="173" t="b">
        <f t="shared" si="494"/>
        <v>0</v>
      </c>
      <c r="BX75" s="173" t="b">
        <f t="shared" si="494"/>
        <v>0</v>
      </c>
      <c r="BY75" s="173" t="b">
        <f t="shared" si="494"/>
        <v>0</v>
      </c>
      <c r="BZ75" s="173" t="b">
        <f t="shared" si="494"/>
        <v>0</v>
      </c>
    </row>
    <row r="76" spans="43:78" x14ac:dyDescent="0.2">
      <c r="AQ76" s="170"/>
      <c r="AR76" s="173" t="b">
        <f>AND(D$19&gt;0,ISNUMBER(SEARCH("PREV: PrEP-NSD",D$4)))</f>
        <v>0</v>
      </c>
      <c r="AS76" s="173" t="b">
        <f>AND(E$19&gt;0,ISNUMBER(SEARCH("PREV: PrEP-NSD",E$4)))</f>
        <v>0</v>
      </c>
      <c r="AT76" s="173" t="b">
        <f t="shared" ref="AT76:BZ76" si="495">AND(F$19&gt;0,ISNUMBER(SEARCH("PREV: PrEP-NSD",F$4)))</f>
        <v>0</v>
      </c>
      <c r="AU76" s="173" t="b">
        <f t="shared" si="495"/>
        <v>0</v>
      </c>
      <c r="AV76" s="173" t="b">
        <f t="shared" si="495"/>
        <v>0</v>
      </c>
      <c r="AW76" s="173" t="b">
        <f t="shared" si="495"/>
        <v>0</v>
      </c>
      <c r="AX76" s="173" t="b">
        <f t="shared" si="495"/>
        <v>0</v>
      </c>
      <c r="AY76" s="173" t="b">
        <f t="shared" si="495"/>
        <v>0</v>
      </c>
      <c r="AZ76" s="173" t="b">
        <f t="shared" si="495"/>
        <v>0</v>
      </c>
      <c r="BA76" s="173" t="b">
        <f t="shared" si="495"/>
        <v>0</v>
      </c>
      <c r="BB76" s="173" t="b">
        <f t="shared" si="495"/>
        <v>0</v>
      </c>
      <c r="BC76" s="173" t="b">
        <f t="shared" si="495"/>
        <v>0</v>
      </c>
      <c r="BD76" s="173" t="b">
        <f t="shared" si="495"/>
        <v>0</v>
      </c>
      <c r="BE76" s="173" t="b">
        <f t="shared" si="495"/>
        <v>0</v>
      </c>
      <c r="BF76" s="173" t="b">
        <f t="shared" si="495"/>
        <v>0</v>
      </c>
      <c r="BG76" s="173" t="b">
        <f t="shared" si="495"/>
        <v>0</v>
      </c>
      <c r="BH76" s="173" t="b">
        <f t="shared" si="495"/>
        <v>0</v>
      </c>
      <c r="BI76" s="173" t="b">
        <f t="shared" si="495"/>
        <v>0</v>
      </c>
      <c r="BJ76" s="173" t="b">
        <f t="shared" si="495"/>
        <v>0</v>
      </c>
      <c r="BK76" s="173" t="b">
        <f t="shared" si="495"/>
        <v>0</v>
      </c>
      <c r="BL76" s="173" t="b">
        <f t="shared" si="495"/>
        <v>0</v>
      </c>
      <c r="BM76" s="173" t="b">
        <f t="shared" si="495"/>
        <v>0</v>
      </c>
      <c r="BN76" s="173" t="b">
        <f t="shared" si="495"/>
        <v>0</v>
      </c>
      <c r="BO76" s="173" t="b">
        <f t="shared" si="495"/>
        <v>0</v>
      </c>
      <c r="BP76" s="173" t="b">
        <f t="shared" si="495"/>
        <v>0</v>
      </c>
      <c r="BQ76" s="173" t="b">
        <f t="shared" si="495"/>
        <v>0</v>
      </c>
      <c r="BR76" s="173" t="b">
        <f t="shared" si="495"/>
        <v>0</v>
      </c>
      <c r="BS76" s="173" t="b">
        <f t="shared" si="495"/>
        <v>0</v>
      </c>
      <c r="BT76" s="173" t="b">
        <f t="shared" si="495"/>
        <v>0</v>
      </c>
      <c r="BU76" s="173" t="b">
        <f t="shared" si="495"/>
        <v>0</v>
      </c>
      <c r="BV76" s="173" t="b">
        <f t="shared" si="495"/>
        <v>0</v>
      </c>
      <c r="BW76" s="173" t="b">
        <f t="shared" si="495"/>
        <v>0</v>
      </c>
      <c r="BX76" s="173" t="b">
        <f t="shared" si="495"/>
        <v>0</v>
      </c>
      <c r="BY76" s="173" t="b">
        <f t="shared" si="495"/>
        <v>0</v>
      </c>
      <c r="BZ76" s="173" t="b">
        <f t="shared" si="495"/>
        <v>0</v>
      </c>
    </row>
    <row r="77" spans="43:78" x14ac:dyDescent="0.2">
      <c r="AQ77" s="170"/>
      <c r="AR77" s="173" t="b">
        <f>AND(D$19&gt;0,ISNUMBER(SEARCH("PREV: Primary prevention of HIV and sexual violence-NSD",D$4)))</f>
        <v>0</v>
      </c>
      <c r="AS77" s="173" t="b">
        <f>AND(E$19&gt;0,ISNUMBER(SEARCH("PREV: Primary prevention of HIV and sexual violence-NSD",E$4)))</f>
        <v>0</v>
      </c>
      <c r="AT77" s="173" t="b">
        <f t="shared" ref="AT77:BZ77" si="496">AND(F$19&gt;0,ISNUMBER(SEARCH("PREV: Primary prevention of HIV and sexual violence-NSD",F$4)))</f>
        <v>0</v>
      </c>
      <c r="AU77" s="173" t="b">
        <f t="shared" si="496"/>
        <v>0</v>
      </c>
      <c r="AV77" s="173" t="b">
        <f t="shared" si="496"/>
        <v>0</v>
      </c>
      <c r="AW77" s="173" t="b">
        <f t="shared" si="496"/>
        <v>0</v>
      </c>
      <c r="AX77" s="173" t="b">
        <f t="shared" si="496"/>
        <v>0</v>
      </c>
      <c r="AY77" s="173" t="b">
        <f t="shared" si="496"/>
        <v>0</v>
      </c>
      <c r="AZ77" s="173" t="b">
        <f t="shared" si="496"/>
        <v>0</v>
      </c>
      <c r="BA77" s="173" t="b">
        <f t="shared" si="496"/>
        <v>0</v>
      </c>
      <c r="BB77" s="173" t="b">
        <f t="shared" si="496"/>
        <v>0</v>
      </c>
      <c r="BC77" s="173" t="b">
        <f t="shared" si="496"/>
        <v>0</v>
      </c>
      <c r="BD77" s="173" t="b">
        <f t="shared" si="496"/>
        <v>0</v>
      </c>
      <c r="BE77" s="173" t="b">
        <f t="shared" si="496"/>
        <v>0</v>
      </c>
      <c r="BF77" s="173" t="b">
        <f t="shared" si="496"/>
        <v>0</v>
      </c>
      <c r="BG77" s="173" t="b">
        <f t="shared" si="496"/>
        <v>0</v>
      </c>
      <c r="BH77" s="173" t="b">
        <f t="shared" si="496"/>
        <v>0</v>
      </c>
      <c r="BI77" s="173" t="b">
        <f t="shared" si="496"/>
        <v>0</v>
      </c>
      <c r="BJ77" s="173" t="b">
        <f t="shared" si="496"/>
        <v>0</v>
      </c>
      <c r="BK77" s="173" t="b">
        <f t="shared" si="496"/>
        <v>0</v>
      </c>
      <c r="BL77" s="173" t="b">
        <f t="shared" si="496"/>
        <v>0</v>
      </c>
      <c r="BM77" s="173" t="b">
        <f t="shared" si="496"/>
        <v>0</v>
      </c>
      <c r="BN77" s="173" t="b">
        <f t="shared" si="496"/>
        <v>0</v>
      </c>
      <c r="BO77" s="173" t="b">
        <f t="shared" si="496"/>
        <v>0</v>
      </c>
      <c r="BP77" s="173" t="b">
        <f t="shared" si="496"/>
        <v>0</v>
      </c>
      <c r="BQ77" s="173" t="b">
        <f t="shared" si="496"/>
        <v>0</v>
      </c>
      <c r="BR77" s="173" t="b">
        <f t="shared" si="496"/>
        <v>0</v>
      </c>
      <c r="BS77" s="173" t="b">
        <f t="shared" si="496"/>
        <v>0</v>
      </c>
      <c r="BT77" s="173" t="b">
        <f t="shared" si="496"/>
        <v>0</v>
      </c>
      <c r="BU77" s="173" t="b">
        <f t="shared" si="496"/>
        <v>0</v>
      </c>
      <c r="BV77" s="173" t="b">
        <f t="shared" si="496"/>
        <v>0</v>
      </c>
      <c r="BW77" s="173" t="b">
        <f t="shared" si="496"/>
        <v>0</v>
      </c>
      <c r="BX77" s="173" t="b">
        <f t="shared" si="496"/>
        <v>0</v>
      </c>
      <c r="BY77" s="173" t="b">
        <f t="shared" si="496"/>
        <v>0</v>
      </c>
      <c r="BZ77" s="173" t="b">
        <f t="shared" si="496"/>
        <v>0</v>
      </c>
    </row>
    <row r="78" spans="43:78" x14ac:dyDescent="0.2">
      <c r="AQ78" s="170"/>
      <c r="AR78" s="173" t="b">
        <f>AND(D$19&gt;0,ISNUMBER(SEARCH("PREV: VMMC-NSD",D$4)))</f>
        <v>0</v>
      </c>
      <c r="AS78" s="173" t="b">
        <f>AND(E$19&gt;0,ISNUMBER(SEARCH("PREV: VMMC-NSD",E$4)))</f>
        <v>0</v>
      </c>
      <c r="AT78" s="173" t="b">
        <f t="shared" ref="AT78:BZ78" si="497">AND(F$19&gt;0,ISNUMBER(SEARCH("PREV: VMMC-NSD",F$4)))</f>
        <v>0</v>
      </c>
      <c r="AU78" s="173" t="b">
        <f t="shared" si="497"/>
        <v>0</v>
      </c>
      <c r="AV78" s="173" t="b">
        <f t="shared" si="497"/>
        <v>0</v>
      </c>
      <c r="AW78" s="173" t="b">
        <f t="shared" si="497"/>
        <v>0</v>
      </c>
      <c r="AX78" s="173" t="b">
        <f t="shared" si="497"/>
        <v>0</v>
      </c>
      <c r="AY78" s="173" t="b">
        <f t="shared" si="497"/>
        <v>0</v>
      </c>
      <c r="AZ78" s="173" t="b">
        <f t="shared" si="497"/>
        <v>0</v>
      </c>
      <c r="BA78" s="173" t="b">
        <f t="shared" si="497"/>
        <v>0</v>
      </c>
      <c r="BB78" s="173" t="b">
        <f t="shared" si="497"/>
        <v>0</v>
      </c>
      <c r="BC78" s="173" t="b">
        <f t="shared" si="497"/>
        <v>0</v>
      </c>
      <c r="BD78" s="173" t="b">
        <f t="shared" si="497"/>
        <v>0</v>
      </c>
      <c r="BE78" s="173" t="b">
        <f t="shared" si="497"/>
        <v>0</v>
      </c>
      <c r="BF78" s="173" t="b">
        <f t="shared" si="497"/>
        <v>0</v>
      </c>
      <c r="BG78" s="173" t="b">
        <f t="shared" si="497"/>
        <v>0</v>
      </c>
      <c r="BH78" s="173" t="b">
        <f t="shared" si="497"/>
        <v>0</v>
      </c>
      <c r="BI78" s="173" t="b">
        <f t="shared" si="497"/>
        <v>0</v>
      </c>
      <c r="BJ78" s="173" t="b">
        <f t="shared" si="497"/>
        <v>0</v>
      </c>
      <c r="BK78" s="173" t="b">
        <f t="shared" si="497"/>
        <v>0</v>
      </c>
      <c r="BL78" s="173" t="b">
        <f t="shared" si="497"/>
        <v>0</v>
      </c>
      <c r="BM78" s="173" t="b">
        <f t="shared" si="497"/>
        <v>0</v>
      </c>
      <c r="BN78" s="173" t="b">
        <f t="shared" si="497"/>
        <v>0</v>
      </c>
      <c r="BO78" s="173" t="b">
        <f t="shared" si="497"/>
        <v>0</v>
      </c>
      <c r="BP78" s="173" t="b">
        <f t="shared" si="497"/>
        <v>0</v>
      </c>
      <c r="BQ78" s="173" t="b">
        <f t="shared" si="497"/>
        <v>0</v>
      </c>
      <c r="BR78" s="173" t="b">
        <f t="shared" si="497"/>
        <v>0</v>
      </c>
      <c r="BS78" s="173" t="b">
        <f t="shared" si="497"/>
        <v>0</v>
      </c>
      <c r="BT78" s="173" t="b">
        <f t="shared" si="497"/>
        <v>0</v>
      </c>
      <c r="BU78" s="173" t="b">
        <f t="shared" si="497"/>
        <v>0</v>
      </c>
      <c r="BV78" s="173" t="b">
        <f t="shared" si="497"/>
        <v>0</v>
      </c>
      <c r="BW78" s="173" t="b">
        <f t="shared" si="497"/>
        <v>0</v>
      </c>
      <c r="BX78" s="173" t="b">
        <f t="shared" si="497"/>
        <v>0</v>
      </c>
      <c r="BY78" s="173" t="b">
        <f t="shared" si="497"/>
        <v>0</v>
      </c>
      <c r="BZ78" s="173" t="b">
        <f t="shared" si="497"/>
        <v>0</v>
      </c>
    </row>
    <row r="79" spans="43:78" x14ac:dyDescent="0.2">
      <c r="AQ79" s="170"/>
      <c r="AR79" s="173" t="b">
        <f>AND(D$19&gt;0,ISNUMBER(SEARCH("SE: Case Management-NSD",D$4)))</f>
        <v>0</v>
      </c>
      <c r="AS79" s="173" t="b">
        <f>AND(E$19&gt;0,ISNUMBER(SEARCH("SE: Case Management-NSD",E$4)))</f>
        <v>0</v>
      </c>
      <c r="AT79" s="173" t="b">
        <f t="shared" ref="AT79:BZ79" si="498">AND(F$19&gt;0,ISNUMBER(SEARCH("SE: Case Management-NSD",F$4)))</f>
        <v>0</v>
      </c>
      <c r="AU79" s="173" t="b">
        <f t="shared" si="498"/>
        <v>0</v>
      </c>
      <c r="AV79" s="173" t="b">
        <f t="shared" si="498"/>
        <v>0</v>
      </c>
      <c r="AW79" s="173" t="b">
        <f t="shared" si="498"/>
        <v>0</v>
      </c>
      <c r="AX79" s="173" t="b">
        <f t="shared" si="498"/>
        <v>0</v>
      </c>
      <c r="AY79" s="173" t="b">
        <f t="shared" si="498"/>
        <v>0</v>
      </c>
      <c r="AZ79" s="173" t="b">
        <f t="shared" si="498"/>
        <v>0</v>
      </c>
      <c r="BA79" s="173" t="b">
        <f t="shared" si="498"/>
        <v>0</v>
      </c>
      <c r="BB79" s="173" t="b">
        <f t="shared" si="498"/>
        <v>0</v>
      </c>
      <c r="BC79" s="173" t="b">
        <f t="shared" si="498"/>
        <v>0</v>
      </c>
      <c r="BD79" s="173" t="b">
        <f t="shared" si="498"/>
        <v>0</v>
      </c>
      <c r="BE79" s="173" t="b">
        <f t="shared" si="498"/>
        <v>0</v>
      </c>
      <c r="BF79" s="173" t="b">
        <f t="shared" si="498"/>
        <v>0</v>
      </c>
      <c r="BG79" s="173" t="b">
        <f t="shared" si="498"/>
        <v>0</v>
      </c>
      <c r="BH79" s="173" t="b">
        <f t="shared" si="498"/>
        <v>0</v>
      </c>
      <c r="BI79" s="173" t="b">
        <f t="shared" si="498"/>
        <v>0</v>
      </c>
      <c r="BJ79" s="173" t="b">
        <f t="shared" si="498"/>
        <v>0</v>
      </c>
      <c r="BK79" s="173" t="b">
        <f t="shared" si="498"/>
        <v>0</v>
      </c>
      <c r="BL79" s="173" t="b">
        <f t="shared" si="498"/>
        <v>0</v>
      </c>
      <c r="BM79" s="173" t="b">
        <f t="shared" si="498"/>
        <v>0</v>
      </c>
      <c r="BN79" s="173" t="b">
        <f t="shared" si="498"/>
        <v>0</v>
      </c>
      <c r="BO79" s="173" t="b">
        <f t="shared" si="498"/>
        <v>0</v>
      </c>
      <c r="BP79" s="173" t="b">
        <f t="shared" si="498"/>
        <v>0</v>
      </c>
      <c r="BQ79" s="173" t="b">
        <f t="shared" si="498"/>
        <v>0</v>
      </c>
      <c r="BR79" s="173" t="b">
        <f t="shared" si="498"/>
        <v>0</v>
      </c>
      <c r="BS79" s="173" t="b">
        <f t="shared" si="498"/>
        <v>0</v>
      </c>
      <c r="BT79" s="173" t="b">
        <f t="shared" si="498"/>
        <v>0</v>
      </c>
      <c r="BU79" s="173" t="b">
        <f t="shared" si="498"/>
        <v>0</v>
      </c>
      <c r="BV79" s="173" t="b">
        <f t="shared" si="498"/>
        <v>0</v>
      </c>
      <c r="BW79" s="173" t="b">
        <f t="shared" si="498"/>
        <v>0</v>
      </c>
      <c r="BX79" s="173" t="b">
        <f t="shared" si="498"/>
        <v>0</v>
      </c>
      <c r="BY79" s="173" t="b">
        <f t="shared" si="498"/>
        <v>0</v>
      </c>
      <c r="BZ79" s="173" t="b">
        <f t="shared" si="498"/>
        <v>0</v>
      </c>
    </row>
    <row r="80" spans="43:78" x14ac:dyDescent="0.2">
      <c r="AQ80" s="170"/>
      <c r="AR80" s="173" t="b">
        <f>AND(D$19&gt;0,ISNUMBER(SEARCH("SE: Economic strengthening-NSD",D$4)))</f>
        <v>0</v>
      </c>
      <c r="AS80" s="173" t="b">
        <f>AND(E$19&gt;0,ISNUMBER(SEARCH("SE: Economic strengthening-NSD",E$4)))</f>
        <v>0</v>
      </c>
      <c r="AT80" s="173" t="b">
        <f t="shared" ref="AT80:BZ80" si="499">AND(F$19&gt;0,ISNUMBER(SEARCH("SE: Economic strengthening-NSD",F$4)))</f>
        <v>0</v>
      </c>
      <c r="AU80" s="173" t="b">
        <f t="shared" si="499"/>
        <v>0</v>
      </c>
      <c r="AV80" s="173" t="b">
        <f t="shared" si="499"/>
        <v>0</v>
      </c>
      <c r="AW80" s="173" t="b">
        <f t="shared" si="499"/>
        <v>0</v>
      </c>
      <c r="AX80" s="173" t="b">
        <f t="shared" si="499"/>
        <v>0</v>
      </c>
      <c r="AY80" s="173" t="b">
        <f t="shared" si="499"/>
        <v>0</v>
      </c>
      <c r="AZ80" s="173" t="b">
        <f t="shared" si="499"/>
        <v>0</v>
      </c>
      <c r="BA80" s="173" t="b">
        <f t="shared" si="499"/>
        <v>0</v>
      </c>
      <c r="BB80" s="173" t="b">
        <f t="shared" si="499"/>
        <v>0</v>
      </c>
      <c r="BC80" s="173" t="b">
        <f t="shared" si="499"/>
        <v>0</v>
      </c>
      <c r="BD80" s="173" t="b">
        <f t="shared" si="499"/>
        <v>0</v>
      </c>
      <c r="BE80" s="173" t="b">
        <f t="shared" si="499"/>
        <v>0</v>
      </c>
      <c r="BF80" s="173" t="b">
        <f t="shared" si="499"/>
        <v>0</v>
      </c>
      <c r="BG80" s="173" t="b">
        <f t="shared" si="499"/>
        <v>0</v>
      </c>
      <c r="BH80" s="173" t="b">
        <f t="shared" si="499"/>
        <v>0</v>
      </c>
      <c r="BI80" s="173" t="b">
        <f t="shared" si="499"/>
        <v>0</v>
      </c>
      <c r="BJ80" s="173" t="b">
        <f t="shared" si="499"/>
        <v>0</v>
      </c>
      <c r="BK80" s="173" t="b">
        <f t="shared" si="499"/>
        <v>0</v>
      </c>
      <c r="BL80" s="173" t="b">
        <f t="shared" si="499"/>
        <v>0</v>
      </c>
      <c r="BM80" s="173" t="b">
        <f t="shared" si="499"/>
        <v>0</v>
      </c>
      <c r="BN80" s="173" t="b">
        <f t="shared" si="499"/>
        <v>0</v>
      </c>
      <c r="BO80" s="173" t="b">
        <f t="shared" si="499"/>
        <v>0</v>
      </c>
      <c r="BP80" s="173" t="b">
        <f t="shared" si="499"/>
        <v>0</v>
      </c>
      <c r="BQ80" s="173" t="b">
        <f t="shared" si="499"/>
        <v>0</v>
      </c>
      <c r="BR80" s="173" t="b">
        <f t="shared" si="499"/>
        <v>0</v>
      </c>
      <c r="BS80" s="173" t="b">
        <f t="shared" si="499"/>
        <v>0</v>
      </c>
      <c r="BT80" s="173" t="b">
        <f t="shared" si="499"/>
        <v>0</v>
      </c>
      <c r="BU80" s="173" t="b">
        <f t="shared" si="499"/>
        <v>0</v>
      </c>
      <c r="BV80" s="173" t="b">
        <f t="shared" si="499"/>
        <v>0</v>
      </c>
      <c r="BW80" s="173" t="b">
        <f t="shared" si="499"/>
        <v>0</v>
      </c>
      <c r="BX80" s="173" t="b">
        <f t="shared" si="499"/>
        <v>0</v>
      </c>
      <c r="BY80" s="173" t="b">
        <f t="shared" si="499"/>
        <v>0</v>
      </c>
      <c r="BZ80" s="173" t="b">
        <f t="shared" si="499"/>
        <v>0</v>
      </c>
    </row>
    <row r="81" spans="43:78" x14ac:dyDescent="0.2">
      <c r="AQ81" s="170"/>
      <c r="AR81" s="173" t="b">
        <f>AND(D$19&gt;0,ISNUMBER(SEARCH("SE: Education assistance-NSD",D$4)))</f>
        <v>0</v>
      </c>
      <c r="AS81" s="173" t="b">
        <f>AND(E$19&gt;0,ISNUMBER(SEARCH("SE: Education assistance-NSD",E$4)))</f>
        <v>0</v>
      </c>
      <c r="AT81" s="173" t="b">
        <f t="shared" ref="AT81:BZ81" si="500">AND(F$19&gt;0,ISNUMBER(SEARCH("SE: Education assistance-NSD",F$4)))</f>
        <v>0</v>
      </c>
      <c r="AU81" s="173" t="b">
        <f t="shared" si="500"/>
        <v>0</v>
      </c>
      <c r="AV81" s="173" t="b">
        <f t="shared" si="500"/>
        <v>0</v>
      </c>
      <c r="AW81" s="173" t="b">
        <f t="shared" si="500"/>
        <v>0</v>
      </c>
      <c r="AX81" s="173" t="b">
        <f t="shared" si="500"/>
        <v>0</v>
      </c>
      <c r="AY81" s="173" t="b">
        <f t="shared" si="500"/>
        <v>0</v>
      </c>
      <c r="AZ81" s="173" t="b">
        <f t="shared" si="500"/>
        <v>0</v>
      </c>
      <c r="BA81" s="173" t="b">
        <f t="shared" si="500"/>
        <v>0</v>
      </c>
      <c r="BB81" s="173" t="b">
        <f t="shared" si="500"/>
        <v>0</v>
      </c>
      <c r="BC81" s="173" t="b">
        <f t="shared" si="500"/>
        <v>0</v>
      </c>
      <c r="BD81" s="173" t="b">
        <f t="shared" si="500"/>
        <v>0</v>
      </c>
      <c r="BE81" s="173" t="b">
        <f t="shared" si="500"/>
        <v>0</v>
      </c>
      <c r="BF81" s="173" t="b">
        <f t="shared" si="500"/>
        <v>0</v>
      </c>
      <c r="BG81" s="173" t="b">
        <f t="shared" si="500"/>
        <v>0</v>
      </c>
      <c r="BH81" s="173" t="b">
        <f t="shared" si="500"/>
        <v>0</v>
      </c>
      <c r="BI81" s="173" t="b">
        <f t="shared" si="500"/>
        <v>0</v>
      </c>
      <c r="BJ81" s="173" t="b">
        <f t="shared" si="500"/>
        <v>0</v>
      </c>
      <c r="BK81" s="173" t="b">
        <f t="shared" si="500"/>
        <v>0</v>
      </c>
      <c r="BL81" s="173" t="b">
        <f t="shared" si="500"/>
        <v>0</v>
      </c>
      <c r="BM81" s="173" t="b">
        <f t="shared" si="500"/>
        <v>0</v>
      </c>
      <c r="BN81" s="173" t="b">
        <f t="shared" si="500"/>
        <v>0</v>
      </c>
      <c r="BO81" s="173" t="b">
        <f t="shared" si="500"/>
        <v>0</v>
      </c>
      <c r="BP81" s="173" t="b">
        <f t="shared" si="500"/>
        <v>0</v>
      </c>
      <c r="BQ81" s="173" t="b">
        <f t="shared" si="500"/>
        <v>0</v>
      </c>
      <c r="BR81" s="173" t="b">
        <f t="shared" si="500"/>
        <v>0</v>
      </c>
      <c r="BS81" s="173" t="b">
        <f t="shared" si="500"/>
        <v>0</v>
      </c>
      <c r="BT81" s="173" t="b">
        <f t="shared" si="500"/>
        <v>0</v>
      </c>
      <c r="BU81" s="173" t="b">
        <f t="shared" si="500"/>
        <v>0</v>
      </c>
      <c r="BV81" s="173" t="b">
        <f t="shared" si="500"/>
        <v>0</v>
      </c>
      <c r="BW81" s="173" t="b">
        <f t="shared" si="500"/>
        <v>0</v>
      </c>
      <c r="BX81" s="173" t="b">
        <f t="shared" si="500"/>
        <v>0</v>
      </c>
      <c r="BY81" s="173" t="b">
        <f t="shared" si="500"/>
        <v>0</v>
      </c>
      <c r="BZ81" s="173" t="b">
        <f t="shared" si="500"/>
        <v>0</v>
      </c>
    </row>
    <row r="82" spans="43:78" x14ac:dyDescent="0.2">
      <c r="AQ82" s="170"/>
      <c r="AR82" s="173" t="b">
        <f>AND(D$19&gt;0,ISNUMBER(SEARCH("SE: Food and nutrition-NSD",D$4)))</f>
        <v>0</v>
      </c>
      <c r="AS82" s="173" t="b">
        <f>AND(E$19&gt;0,ISNUMBER(SEARCH("SE: Food and nutrition-NSD",E$4)))</f>
        <v>0</v>
      </c>
      <c r="AT82" s="173" t="b">
        <f t="shared" ref="AT82:BZ82" si="501">AND(F$19&gt;0,ISNUMBER(SEARCH("SE: Food and nutrition-NSD",F$4)))</f>
        <v>0</v>
      </c>
      <c r="AU82" s="173" t="b">
        <f t="shared" si="501"/>
        <v>0</v>
      </c>
      <c r="AV82" s="173" t="b">
        <f t="shared" si="501"/>
        <v>0</v>
      </c>
      <c r="AW82" s="173" t="b">
        <f t="shared" si="501"/>
        <v>0</v>
      </c>
      <c r="AX82" s="173" t="b">
        <f t="shared" si="501"/>
        <v>0</v>
      </c>
      <c r="AY82" s="173" t="b">
        <f t="shared" si="501"/>
        <v>0</v>
      </c>
      <c r="AZ82" s="173" t="b">
        <f t="shared" si="501"/>
        <v>0</v>
      </c>
      <c r="BA82" s="173" t="b">
        <f t="shared" si="501"/>
        <v>0</v>
      </c>
      <c r="BB82" s="173" t="b">
        <f t="shared" si="501"/>
        <v>0</v>
      </c>
      <c r="BC82" s="173" t="b">
        <f t="shared" si="501"/>
        <v>0</v>
      </c>
      <c r="BD82" s="173" t="b">
        <f t="shared" si="501"/>
        <v>0</v>
      </c>
      <c r="BE82" s="173" t="b">
        <f t="shared" si="501"/>
        <v>0</v>
      </c>
      <c r="BF82" s="173" t="b">
        <f t="shared" si="501"/>
        <v>0</v>
      </c>
      <c r="BG82" s="173" t="b">
        <f t="shared" si="501"/>
        <v>0</v>
      </c>
      <c r="BH82" s="173" t="b">
        <f t="shared" si="501"/>
        <v>0</v>
      </c>
      <c r="BI82" s="173" t="b">
        <f t="shared" si="501"/>
        <v>0</v>
      </c>
      <c r="BJ82" s="173" t="b">
        <f t="shared" si="501"/>
        <v>0</v>
      </c>
      <c r="BK82" s="173" t="b">
        <f t="shared" si="501"/>
        <v>0</v>
      </c>
      <c r="BL82" s="173" t="b">
        <f t="shared" si="501"/>
        <v>0</v>
      </c>
      <c r="BM82" s="173" t="b">
        <f t="shared" si="501"/>
        <v>0</v>
      </c>
      <c r="BN82" s="173" t="b">
        <f t="shared" si="501"/>
        <v>0</v>
      </c>
      <c r="BO82" s="173" t="b">
        <f t="shared" si="501"/>
        <v>0</v>
      </c>
      <c r="BP82" s="173" t="b">
        <f t="shared" si="501"/>
        <v>0</v>
      </c>
      <c r="BQ82" s="173" t="b">
        <f t="shared" si="501"/>
        <v>0</v>
      </c>
      <c r="BR82" s="173" t="b">
        <f t="shared" si="501"/>
        <v>0</v>
      </c>
      <c r="BS82" s="173" t="b">
        <f t="shared" si="501"/>
        <v>0</v>
      </c>
      <c r="BT82" s="173" t="b">
        <f t="shared" si="501"/>
        <v>0</v>
      </c>
      <c r="BU82" s="173" t="b">
        <f t="shared" si="501"/>
        <v>0</v>
      </c>
      <c r="BV82" s="173" t="b">
        <f t="shared" si="501"/>
        <v>0</v>
      </c>
      <c r="BW82" s="173" t="b">
        <f t="shared" si="501"/>
        <v>0</v>
      </c>
      <c r="BX82" s="173" t="b">
        <f t="shared" si="501"/>
        <v>0</v>
      </c>
      <c r="BY82" s="173" t="b">
        <f t="shared" si="501"/>
        <v>0</v>
      </c>
      <c r="BZ82" s="173" t="b">
        <f t="shared" si="501"/>
        <v>0</v>
      </c>
    </row>
    <row r="83" spans="43:78" x14ac:dyDescent="0.2">
      <c r="AQ83" s="170"/>
      <c r="AR83" s="173" t="b">
        <f>AND(D$19&gt;0,ISNUMBER(SEARCH("SE: Legal, human rights &amp; protection-NSD",D$4)))</f>
        <v>0</v>
      </c>
      <c r="AS83" s="173" t="b">
        <f>AND(E$19&gt;0,ISNUMBER(SEARCH("SE: Legal, human rights &amp; protection-NSD",E$4)))</f>
        <v>0</v>
      </c>
      <c r="AT83" s="173" t="b">
        <f t="shared" ref="AT83:BZ83" si="502">AND(F$19&gt;0,ISNUMBER(SEARCH("SE: Legal, human rights &amp; protection-NSD",F$4)))</f>
        <v>0</v>
      </c>
      <c r="AU83" s="173" t="b">
        <f t="shared" si="502"/>
        <v>0</v>
      </c>
      <c r="AV83" s="173" t="b">
        <f t="shared" si="502"/>
        <v>0</v>
      </c>
      <c r="AW83" s="173" t="b">
        <f t="shared" si="502"/>
        <v>0</v>
      </c>
      <c r="AX83" s="173" t="b">
        <f t="shared" si="502"/>
        <v>0</v>
      </c>
      <c r="AY83" s="173" t="b">
        <f t="shared" si="502"/>
        <v>0</v>
      </c>
      <c r="AZ83" s="173" t="b">
        <f t="shared" si="502"/>
        <v>0</v>
      </c>
      <c r="BA83" s="173" t="b">
        <f t="shared" si="502"/>
        <v>0</v>
      </c>
      <c r="BB83" s="173" t="b">
        <f t="shared" si="502"/>
        <v>0</v>
      </c>
      <c r="BC83" s="173" t="b">
        <f t="shared" si="502"/>
        <v>0</v>
      </c>
      <c r="BD83" s="173" t="b">
        <f t="shared" si="502"/>
        <v>0</v>
      </c>
      <c r="BE83" s="173" t="b">
        <f t="shared" si="502"/>
        <v>0</v>
      </c>
      <c r="BF83" s="173" t="b">
        <f t="shared" si="502"/>
        <v>0</v>
      </c>
      <c r="BG83" s="173" t="b">
        <f t="shared" si="502"/>
        <v>0</v>
      </c>
      <c r="BH83" s="173" t="b">
        <f t="shared" si="502"/>
        <v>0</v>
      </c>
      <c r="BI83" s="173" t="b">
        <f t="shared" si="502"/>
        <v>0</v>
      </c>
      <c r="BJ83" s="173" t="b">
        <f t="shared" si="502"/>
        <v>0</v>
      </c>
      <c r="BK83" s="173" t="b">
        <f t="shared" si="502"/>
        <v>0</v>
      </c>
      <c r="BL83" s="173" t="b">
        <f t="shared" si="502"/>
        <v>0</v>
      </c>
      <c r="BM83" s="173" t="b">
        <f t="shared" si="502"/>
        <v>0</v>
      </c>
      <c r="BN83" s="173" t="b">
        <f t="shared" si="502"/>
        <v>0</v>
      </c>
      <c r="BO83" s="173" t="b">
        <f t="shared" si="502"/>
        <v>0</v>
      </c>
      <c r="BP83" s="173" t="b">
        <f t="shared" si="502"/>
        <v>0</v>
      </c>
      <c r="BQ83" s="173" t="b">
        <f t="shared" si="502"/>
        <v>0</v>
      </c>
      <c r="BR83" s="173" t="b">
        <f t="shared" si="502"/>
        <v>0</v>
      </c>
      <c r="BS83" s="173" t="b">
        <f t="shared" si="502"/>
        <v>0</v>
      </c>
      <c r="BT83" s="173" t="b">
        <f t="shared" si="502"/>
        <v>0</v>
      </c>
      <c r="BU83" s="173" t="b">
        <f t="shared" si="502"/>
        <v>0</v>
      </c>
      <c r="BV83" s="173" t="b">
        <f t="shared" si="502"/>
        <v>0</v>
      </c>
      <c r="BW83" s="173" t="b">
        <f t="shared" si="502"/>
        <v>0</v>
      </c>
      <c r="BX83" s="173" t="b">
        <f t="shared" si="502"/>
        <v>0</v>
      </c>
      <c r="BY83" s="173" t="b">
        <f t="shared" si="502"/>
        <v>0</v>
      </c>
      <c r="BZ83" s="173" t="b">
        <f t="shared" si="502"/>
        <v>0</v>
      </c>
    </row>
    <row r="84" spans="43:78" x14ac:dyDescent="0.2">
      <c r="AQ84" s="170"/>
      <c r="AR84" s="173" t="b">
        <f>AND(D$19&gt;0,ISNUMBER(SEARCH("SE: Not Disaggregated-NSD",D$4)))</f>
        <v>0</v>
      </c>
      <c r="AS84" s="173" t="b">
        <f>AND(E$19&gt;0,ISNUMBER(SEARCH("SE: Not Disaggregated-NSD",E$4)))</f>
        <v>0</v>
      </c>
      <c r="AT84" s="173" t="b">
        <f t="shared" ref="AT84:BZ84" si="503">AND(F$19&gt;0,ISNUMBER(SEARCH("SE: Not Disaggregated-NSD",F$4)))</f>
        <v>0</v>
      </c>
      <c r="AU84" s="173" t="b">
        <f t="shared" si="503"/>
        <v>0</v>
      </c>
      <c r="AV84" s="173" t="b">
        <f t="shared" si="503"/>
        <v>0</v>
      </c>
      <c r="AW84" s="173" t="b">
        <f t="shared" si="503"/>
        <v>0</v>
      </c>
      <c r="AX84" s="173" t="b">
        <f t="shared" si="503"/>
        <v>0</v>
      </c>
      <c r="AY84" s="173" t="b">
        <f t="shared" si="503"/>
        <v>0</v>
      </c>
      <c r="AZ84" s="173" t="b">
        <f t="shared" si="503"/>
        <v>0</v>
      </c>
      <c r="BA84" s="173" t="b">
        <f t="shared" si="503"/>
        <v>0</v>
      </c>
      <c r="BB84" s="173" t="b">
        <f t="shared" si="503"/>
        <v>0</v>
      </c>
      <c r="BC84" s="173" t="b">
        <f t="shared" si="503"/>
        <v>0</v>
      </c>
      <c r="BD84" s="173" t="b">
        <f t="shared" si="503"/>
        <v>0</v>
      </c>
      <c r="BE84" s="173" t="b">
        <f t="shared" si="503"/>
        <v>0</v>
      </c>
      <c r="BF84" s="173" t="b">
        <f t="shared" si="503"/>
        <v>0</v>
      </c>
      <c r="BG84" s="173" t="b">
        <f t="shared" si="503"/>
        <v>0</v>
      </c>
      <c r="BH84" s="173" t="b">
        <f t="shared" si="503"/>
        <v>0</v>
      </c>
      <c r="BI84" s="173" t="b">
        <f t="shared" si="503"/>
        <v>0</v>
      </c>
      <c r="BJ84" s="173" t="b">
        <f t="shared" si="503"/>
        <v>0</v>
      </c>
      <c r="BK84" s="173" t="b">
        <f t="shared" si="503"/>
        <v>0</v>
      </c>
      <c r="BL84" s="173" t="b">
        <f t="shared" si="503"/>
        <v>0</v>
      </c>
      <c r="BM84" s="173" t="b">
        <f t="shared" si="503"/>
        <v>0</v>
      </c>
      <c r="BN84" s="173" t="b">
        <f t="shared" si="503"/>
        <v>0</v>
      </c>
      <c r="BO84" s="173" t="b">
        <f t="shared" si="503"/>
        <v>0</v>
      </c>
      <c r="BP84" s="173" t="b">
        <f t="shared" si="503"/>
        <v>0</v>
      </c>
      <c r="BQ84" s="173" t="b">
        <f t="shared" si="503"/>
        <v>0</v>
      </c>
      <c r="BR84" s="173" t="b">
        <f t="shared" si="503"/>
        <v>0</v>
      </c>
      <c r="BS84" s="173" t="b">
        <f t="shared" si="503"/>
        <v>0</v>
      </c>
      <c r="BT84" s="173" t="b">
        <f t="shared" si="503"/>
        <v>0</v>
      </c>
      <c r="BU84" s="173" t="b">
        <f t="shared" si="503"/>
        <v>0</v>
      </c>
      <c r="BV84" s="173" t="b">
        <f t="shared" si="503"/>
        <v>0</v>
      </c>
      <c r="BW84" s="173" t="b">
        <f t="shared" si="503"/>
        <v>0</v>
      </c>
      <c r="BX84" s="173" t="b">
        <f t="shared" si="503"/>
        <v>0</v>
      </c>
      <c r="BY84" s="173" t="b">
        <f t="shared" si="503"/>
        <v>0</v>
      </c>
      <c r="BZ84" s="173" t="b">
        <f t="shared" si="503"/>
        <v>0</v>
      </c>
    </row>
    <row r="85" spans="43:78" x14ac:dyDescent="0.2">
      <c r="AQ85" s="170"/>
      <c r="AR85" s="173" t="b">
        <f>AND(D$19&gt;0,ISNUMBER(SEARCH("SE: Psychosocial support-NSD",D$4)))</f>
        <v>0</v>
      </c>
      <c r="AS85" s="173" t="b">
        <f>AND(E$19&gt;0,ISNUMBER(SEARCH("SE: Psychosocial support-NSD",E$4)))</f>
        <v>0</v>
      </c>
      <c r="AT85" s="173" t="b">
        <f t="shared" ref="AT85:BZ85" si="504">AND(F$19&gt;0,ISNUMBER(SEARCH("SE: Psychosocial support-NSD",F$4)))</f>
        <v>0</v>
      </c>
      <c r="AU85" s="173" t="b">
        <f t="shared" si="504"/>
        <v>0</v>
      </c>
      <c r="AV85" s="173" t="b">
        <f t="shared" si="504"/>
        <v>0</v>
      </c>
      <c r="AW85" s="173" t="b">
        <f t="shared" si="504"/>
        <v>0</v>
      </c>
      <c r="AX85" s="173" t="b">
        <f t="shared" si="504"/>
        <v>0</v>
      </c>
      <c r="AY85" s="173" t="b">
        <f t="shared" si="504"/>
        <v>0</v>
      </c>
      <c r="AZ85" s="173" t="b">
        <f t="shared" si="504"/>
        <v>0</v>
      </c>
      <c r="BA85" s="173" t="b">
        <f t="shared" si="504"/>
        <v>0</v>
      </c>
      <c r="BB85" s="173" t="b">
        <f t="shared" si="504"/>
        <v>0</v>
      </c>
      <c r="BC85" s="173" t="b">
        <f t="shared" si="504"/>
        <v>0</v>
      </c>
      <c r="BD85" s="173" t="b">
        <f t="shared" si="504"/>
        <v>0</v>
      </c>
      <c r="BE85" s="173" t="b">
        <f t="shared" si="504"/>
        <v>0</v>
      </c>
      <c r="BF85" s="173" t="b">
        <f t="shared" si="504"/>
        <v>0</v>
      </c>
      <c r="BG85" s="173" t="b">
        <f t="shared" si="504"/>
        <v>0</v>
      </c>
      <c r="BH85" s="173" t="b">
        <f t="shared" si="504"/>
        <v>0</v>
      </c>
      <c r="BI85" s="173" t="b">
        <f t="shared" si="504"/>
        <v>0</v>
      </c>
      <c r="BJ85" s="173" t="b">
        <f t="shared" si="504"/>
        <v>0</v>
      </c>
      <c r="BK85" s="173" t="b">
        <f t="shared" si="504"/>
        <v>0</v>
      </c>
      <c r="BL85" s="173" t="b">
        <f t="shared" si="504"/>
        <v>0</v>
      </c>
      <c r="BM85" s="173" t="b">
        <f t="shared" si="504"/>
        <v>0</v>
      </c>
      <c r="BN85" s="173" t="b">
        <f t="shared" si="504"/>
        <v>0</v>
      </c>
      <c r="BO85" s="173" t="b">
        <f t="shared" si="504"/>
        <v>0</v>
      </c>
      <c r="BP85" s="173" t="b">
        <f t="shared" si="504"/>
        <v>0</v>
      </c>
      <c r="BQ85" s="173" t="b">
        <f t="shared" si="504"/>
        <v>0</v>
      </c>
      <c r="BR85" s="173" t="b">
        <f t="shared" si="504"/>
        <v>0</v>
      </c>
      <c r="BS85" s="173" t="b">
        <f t="shared" si="504"/>
        <v>0</v>
      </c>
      <c r="BT85" s="173" t="b">
        <f t="shared" si="504"/>
        <v>0</v>
      </c>
      <c r="BU85" s="173" t="b">
        <f t="shared" si="504"/>
        <v>0</v>
      </c>
      <c r="BV85" s="173" t="b">
        <f t="shared" si="504"/>
        <v>0</v>
      </c>
      <c r="BW85" s="173" t="b">
        <f t="shared" si="504"/>
        <v>0</v>
      </c>
      <c r="BX85" s="173" t="b">
        <f t="shared" si="504"/>
        <v>0</v>
      </c>
      <c r="BY85" s="173" t="b">
        <f t="shared" si="504"/>
        <v>0</v>
      </c>
      <c r="BZ85" s="173" t="b">
        <f t="shared" si="504"/>
        <v>0</v>
      </c>
    </row>
    <row r="86" spans="43:78" x14ac:dyDescent="0.2">
      <c r="AQ86" s="170"/>
      <c r="AR86" s="173" t="b">
        <f>AND(D$22&gt;0,ISNUMBER(SEARCH("C&amp;T: HIV Clinical Services-SD",D$4)))</f>
        <v>0</v>
      </c>
      <c r="AS86" s="173" t="b">
        <f>AND(E$22&gt;0,ISNUMBER(SEARCH("C&amp;T: HIV Clinical Services-SD",E$4)))</f>
        <v>0</v>
      </c>
      <c r="AT86" s="173" t="b">
        <f t="shared" ref="AT86:BZ86" si="505">AND(F$22&gt;0,ISNUMBER(SEARCH("C&amp;T: HIV Clinical Services-SD",F$4)))</f>
        <v>0</v>
      </c>
      <c r="AU86" s="173" t="b">
        <f t="shared" si="505"/>
        <v>0</v>
      </c>
      <c r="AV86" s="173" t="b">
        <f t="shared" si="505"/>
        <v>0</v>
      </c>
      <c r="AW86" s="173" t="b">
        <f t="shared" si="505"/>
        <v>0</v>
      </c>
      <c r="AX86" s="173" t="b">
        <f t="shared" si="505"/>
        <v>0</v>
      </c>
      <c r="AY86" s="173" t="b">
        <f t="shared" si="505"/>
        <v>0</v>
      </c>
      <c r="AZ86" s="173" t="b">
        <f t="shared" si="505"/>
        <v>0</v>
      </c>
      <c r="BA86" s="173" t="b">
        <f t="shared" si="505"/>
        <v>0</v>
      </c>
      <c r="BB86" s="173" t="b">
        <f t="shared" si="505"/>
        <v>0</v>
      </c>
      <c r="BC86" s="173" t="b">
        <f t="shared" si="505"/>
        <v>0</v>
      </c>
      <c r="BD86" s="173" t="b">
        <f t="shared" si="505"/>
        <v>0</v>
      </c>
      <c r="BE86" s="173" t="b">
        <f t="shared" si="505"/>
        <v>0</v>
      </c>
      <c r="BF86" s="173" t="b">
        <f t="shared" si="505"/>
        <v>0</v>
      </c>
      <c r="BG86" s="173" t="b">
        <f t="shared" si="505"/>
        <v>0</v>
      </c>
      <c r="BH86" s="173" t="b">
        <f t="shared" si="505"/>
        <v>0</v>
      </c>
      <c r="BI86" s="173" t="b">
        <f t="shared" si="505"/>
        <v>0</v>
      </c>
      <c r="BJ86" s="173" t="b">
        <f t="shared" si="505"/>
        <v>0</v>
      </c>
      <c r="BK86" s="173" t="b">
        <f t="shared" si="505"/>
        <v>0</v>
      </c>
      <c r="BL86" s="173" t="b">
        <f t="shared" si="505"/>
        <v>0</v>
      </c>
      <c r="BM86" s="173" t="b">
        <f t="shared" si="505"/>
        <v>0</v>
      </c>
      <c r="BN86" s="173" t="b">
        <f t="shared" si="505"/>
        <v>0</v>
      </c>
      <c r="BO86" s="173" t="b">
        <f t="shared" si="505"/>
        <v>0</v>
      </c>
      <c r="BP86" s="173" t="b">
        <f t="shared" si="505"/>
        <v>0</v>
      </c>
      <c r="BQ86" s="173" t="b">
        <f t="shared" si="505"/>
        <v>0</v>
      </c>
      <c r="BR86" s="173" t="b">
        <f t="shared" si="505"/>
        <v>0</v>
      </c>
      <c r="BS86" s="173" t="b">
        <f t="shared" si="505"/>
        <v>0</v>
      </c>
      <c r="BT86" s="173" t="b">
        <f t="shared" si="505"/>
        <v>0</v>
      </c>
      <c r="BU86" s="173" t="b">
        <f t="shared" si="505"/>
        <v>0</v>
      </c>
      <c r="BV86" s="173" t="b">
        <f t="shared" si="505"/>
        <v>0</v>
      </c>
      <c r="BW86" s="173" t="b">
        <f t="shared" si="505"/>
        <v>0</v>
      </c>
      <c r="BX86" s="173" t="b">
        <f t="shared" si="505"/>
        <v>0</v>
      </c>
      <c r="BY86" s="173" t="b">
        <f t="shared" si="505"/>
        <v>0</v>
      </c>
      <c r="BZ86" s="173" t="b">
        <f t="shared" si="505"/>
        <v>0</v>
      </c>
    </row>
    <row r="87" spans="43:78" x14ac:dyDescent="0.2">
      <c r="AQ87" s="170"/>
      <c r="AR87" s="173" t="b">
        <f>AND(D$22&gt;0,ISNUMBER(SEARCH("C&amp;T: HIV Drugs-SD",D$4)))</f>
        <v>0</v>
      </c>
      <c r="AS87" s="173" t="b">
        <f>AND(E$22&gt;0,ISNUMBER(SEARCH("C&amp;T: HIV Drugs-SD",E$4)))</f>
        <v>0</v>
      </c>
      <c r="AT87" s="173" t="b">
        <f t="shared" ref="AT87:BZ87" si="506">AND(F$22&gt;0,ISNUMBER(SEARCH("C&amp;T: HIV Drugs-SD",F$4)))</f>
        <v>0</v>
      </c>
      <c r="AU87" s="173" t="b">
        <f t="shared" si="506"/>
        <v>0</v>
      </c>
      <c r="AV87" s="173" t="b">
        <f t="shared" si="506"/>
        <v>0</v>
      </c>
      <c r="AW87" s="173" t="b">
        <f t="shared" si="506"/>
        <v>0</v>
      </c>
      <c r="AX87" s="173" t="b">
        <f t="shared" si="506"/>
        <v>0</v>
      </c>
      <c r="AY87" s="173" t="b">
        <f t="shared" si="506"/>
        <v>0</v>
      </c>
      <c r="AZ87" s="173" t="b">
        <f t="shared" si="506"/>
        <v>0</v>
      </c>
      <c r="BA87" s="173" t="b">
        <f t="shared" si="506"/>
        <v>0</v>
      </c>
      <c r="BB87" s="173" t="b">
        <f t="shared" si="506"/>
        <v>0</v>
      </c>
      <c r="BC87" s="173" t="b">
        <f t="shared" si="506"/>
        <v>0</v>
      </c>
      <c r="BD87" s="173" t="b">
        <f t="shared" si="506"/>
        <v>0</v>
      </c>
      <c r="BE87" s="173" t="b">
        <f t="shared" si="506"/>
        <v>0</v>
      </c>
      <c r="BF87" s="173" t="b">
        <f t="shared" si="506"/>
        <v>0</v>
      </c>
      <c r="BG87" s="173" t="b">
        <f t="shared" si="506"/>
        <v>0</v>
      </c>
      <c r="BH87" s="173" t="b">
        <f t="shared" si="506"/>
        <v>0</v>
      </c>
      <c r="BI87" s="173" t="b">
        <f t="shared" si="506"/>
        <v>0</v>
      </c>
      <c r="BJ87" s="173" t="b">
        <f t="shared" si="506"/>
        <v>0</v>
      </c>
      <c r="BK87" s="173" t="b">
        <f t="shared" si="506"/>
        <v>0</v>
      </c>
      <c r="BL87" s="173" t="b">
        <f t="shared" si="506"/>
        <v>0</v>
      </c>
      <c r="BM87" s="173" t="b">
        <f t="shared" si="506"/>
        <v>0</v>
      </c>
      <c r="BN87" s="173" t="b">
        <f t="shared" si="506"/>
        <v>0</v>
      </c>
      <c r="BO87" s="173" t="b">
        <f t="shared" si="506"/>
        <v>0</v>
      </c>
      <c r="BP87" s="173" t="b">
        <f t="shared" si="506"/>
        <v>0</v>
      </c>
      <c r="BQ87" s="173" t="b">
        <f t="shared" si="506"/>
        <v>0</v>
      </c>
      <c r="BR87" s="173" t="b">
        <f t="shared" si="506"/>
        <v>0</v>
      </c>
      <c r="BS87" s="173" t="b">
        <f t="shared" si="506"/>
        <v>0</v>
      </c>
      <c r="BT87" s="173" t="b">
        <f t="shared" si="506"/>
        <v>0</v>
      </c>
      <c r="BU87" s="173" t="b">
        <f t="shared" si="506"/>
        <v>0</v>
      </c>
      <c r="BV87" s="173" t="b">
        <f t="shared" si="506"/>
        <v>0</v>
      </c>
      <c r="BW87" s="173" t="b">
        <f t="shared" si="506"/>
        <v>0</v>
      </c>
      <c r="BX87" s="173" t="b">
        <f t="shared" si="506"/>
        <v>0</v>
      </c>
      <c r="BY87" s="173" t="b">
        <f t="shared" si="506"/>
        <v>0</v>
      </c>
      <c r="BZ87" s="173" t="b">
        <f t="shared" si="506"/>
        <v>0</v>
      </c>
    </row>
    <row r="88" spans="43:78" x14ac:dyDescent="0.2">
      <c r="AQ88" s="170"/>
      <c r="AR88" s="173" t="b">
        <f>AND(D$22&gt;0,ISNUMBER(SEARCH("C&amp;T: HIV Laboratory Services-SD",D$4)))</f>
        <v>0</v>
      </c>
      <c r="AS88" s="173" t="b">
        <f>AND(E$22&gt;0,ISNUMBER(SEARCH("C&amp;T: HIV Laboratory Services-SD",E$4)))</f>
        <v>0</v>
      </c>
      <c r="AT88" s="173" t="b">
        <f t="shared" ref="AT88:BZ88" si="507">AND(F$22&gt;0,ISNUMBER(SEARCH("C&amp;T: HIV Laboratory Services-SD",F$4)))</f>
        <v>0</v>
      </c>
      <c r="AU88" s="173" t="b">
        <f t="shared" si="507"/>
        <v>0</v>
      </c>
      <c r="AV88" s="173" t="b">
        <f t="shared" si="507"/>
        <v>0</v>
      </c>
      <c r="AW88" s="173" t="b">
        <f t="shared" si="507"/>
        <v>0</v>
      </c>
      <c r="AX88" s="173" t="b">
        <f t="shared" si="507"/>
        <v>0</v>
      </c>
      <c r="AY88" s="173" t="b">
        <f t="shared" si="507"/>
        <v>0</v>
      </c>
      <c r="AZ88" s="173" t="b">
        <f t="shared" si="507"/>
        <v>0</v>
      </c>
      <c r="BA88" s="173" t="b">
        <f t="shared" si="507"/>
        <v>0</v>
      </c>
      <c r="BB88" s="173" t="b">
        <f t="shared" si="507"/>
        <v>0</v>
      </c>
      <c r="BC88" s="173" t="b">
        <f t="shared" si="507"/>
        <v>0</v>
      </c>
      <c r="BD88" s="173" t="b">
        <f t="shared" si="507"/>
        <v>0</v>
      </c>
      <c r="BE88" s="173" t="b">
        <f t="shared" si="507"/>
        <v>0</v>
      </c>
      <c r="BF88" s="173" t="b">
        <f t="shared" si="507"/>
        <v>0</v>
      </c>
      <c r="BG88" s="173" t="b">
        <f t="shared" si="507"/>
        <v>0</v>
      </c>
      <c r="BH88" s="173" t="b">
        <f t="shared" si="507"/>
        <v>0</v>
      </c>
      <c r="BI88" s="173" t="b">
        <f t="shared" si="507"/>
        <v>0</v>
      </c>
      <c r="BJ88" s="173" t="b">
        <f t="shared" si="507"/>
        <v>0</v>
      </c>
      <c r="BK88" s="173" t="b">
        <f t="shared" si="507"/>
        <v>0</v>
      </c>
      <c r="BL88" s="173" t="b">
        <f t="shared" si="507"/>
        <v>0</v>
      </c>
      <c r="BM88" s="173" t="b">
        <f t="shared" si="507"/>
        <v>0</v>
      </c>
      <c r="BN88" s="173" t="b">
        <f t="shared" si="507"/>
        <v>0</v>
      </c>
      <c r="BO88" s="173" t="b">
        <f t="shared" si="507"/>
        <v>0</v>
      </c>
      <c r="BP88" s="173" t="b">
        <f t="shared" si="507"/>
        <v>0</v>
      </c>
      <c r="BQ88" s="173" t="b">
        <f t="shared" si="507"/>
        <v>0</v>
      </c>
      <c r="BR88" s="173" t="b">
        <f t="shared" si="507"/>
        <v>0</v>
      </c>
      <c r="BS88" s="173" t="b">
        <f t="shared" si="507"/>
        <v>0</v>
      </c>
      <c r="BT88" s="173" t="b">
        <f t="shared" si="507"/>
        <v>0</v>
      </c>
      <c r="BU88" s="173" t="b">
        <f t="shared" si="507"/>
        <v>0</v>
      </c>
      <c r="BV88" s="173" t="b">
        <f t="shared" si="507"/>
        <v>0</v>
      </c>
      <c r="BW88" s="173" t="b">
        <f t="shared" si="507"/>
        <v>0</v>
      </c>
      <c r="BX88" s="173" t="b">
        <f t="shared" si="507"/>
        <v>0</v>
      </c>
      <c r="BY88" s="173" t="b">
        <f t="shared" si="507"/>
        <v>0</v>
      </c>
      <c r="BZ88" s="173" t="b">
        <f t="shared" si="507"/>
        <v>0</v>
      </c>
    </row>
    <row r="89" spans="43:78" x14ac:dyDescent="0.2">
      <c r="AQ89" s="170"/>
      <c r="AR89" s="173" t="b">
        <f>AND(D$22&gt;0,ISNUMBER(SEARCH("C&amp;T: Not Disaggregated-SD",D$4)))</f>
        <v>0</v>
      </c>
      <c r="AS89" s="173" t="b">
        <f>AND(E$22&gt;0,ISNUMBER(SEARCH("C&amp;T: Not Disaggregated-SD",E$4)))</f>
        <v>0</v>
      </c>
      <c r="AT89" s="173" t="b">
        <f t="shared" ref="AT89:BZ89" si="508">AND(F$22&gt;0,ISNUMBER(SEARCH("C&amp;T: Not Disaggregated-SD",F$4)))</f>
        <v>0</v>
      </c>
      <c r="AU89" s="173" t="b">
        <f t="shared" si="508"/>
        <v>0</v>
      </c>
      <c r="AV89" s="173" t="b">
        <f t="shared" si="508"/>
        <v>0</v>
      </c>
      <c r="AW89" s="173" t="b">
        <f t="shared" si="508"/>
        <v>0</v>
      </c>
      <c r="AX89" s="173" t="b">
        <f t="shared" si="508"/>
        <v>0</v>
      </c>
      <c r="AY89" s="173" t="b">
        <f t="shared" si="508"/>
        <v>0</v>
      </c>
      <c r="AZ89" s="173" t="b">
        <f t="shared" si="508"/>
        <v>0</v>
      </c>
      <c r="BA89" s="173" t="b">
        <f t="shared" si="508"/>
        <v>0</v>
      </c>
      <c r="BB89" s="173" t="b">
        <f t="shared" si="508"/>
        <v>0</v>
      </c>
      <c r="BC89" s="173" t="b">
        <f t="shared" si="508"/>
        <v>0</v>
      </c>
      <c r="BD89" s="173" t="b">
        <f t="shared" si="508"/>
        <v>0</v>
      </c>
      <c r="BE89" s="173" t="b">
        <f t="shared" si="508"/>
        <v>0</v>
      </c>
      <c r="BF89" s="173" t="b">
        <f t="shared" si="508"/>
        <v>0</v>
      </c>
      <c r="BG89" s="173" t="b">
        <f t="shared" si="508"/>
        <v>0</v>
      </c>
      <c r="BH89" s="173" t="b">
        <f t="shared" si="508"/>
        <v>0</v>
      </c>
      <c r="BI89" s="173" t="b">
        <f t="shared" si="508"/>
        <v>0</v>
      </c>
      <c r="BJ89" s="173" t="b">
        <f t="shared" si="508"/>
        <v>0</v>
      </c>
      <c r="BK89" s="173" t="b">
        <f t="shared" si="508"/>
        <v>0</v>
      </c>
      <c r="BL89" s="173" t="b">
        <f t="shared" si="508"/>
        <v>0</v>
      </c>
      <c r="BM89" s="173" t="b">
        <f t="shared" si="508"/>
        <v>0</v>
      </c>
      <c r="BN89" s="173" t="b">
        <f t="shared" si="508"/>
        <v>0</v>
      </c>
      <c r="BO89" s="173" t="b">
        <f t="shared" si="508"/>
        <v>0</v>
      </c>
      <c r="BP89" s="173" t="b">
        <f t="shared" si="508"/>
        <v>0</v>
      </c>
      <c r="BQ89" s="173" t="b">
        <f t="shared" si="508"/>
        <v>0</v>
      </c>
      <c r="BR89" s="173" t="b">
        <f t="shared" si="508"/>
        <v>0</v>
      </c>
      <c r="BS89" s="173" t="b">
        <f t="shared" si="508"/>
        <v>0</v>
      </c>
      <c r="BT89" s="173" t="b">
        <f t="shared" si="508"/>
        <v>0</v>
      </c>
      <c r="BU89" s="173" t="b">
        <f t="shared" si="508"/>
        <v>0</v>
      </c>
      <c r="BV89" s="173" t="b">
        <f t="shared" si="508"/>
        <v>0</v>
      </c>
      <c r="BW89" s="173" t="b">
        <f t="shared" si="508"/>
        <v>0</v>
      </c>
      <c r="BX89" s="173" t="b">
        <f t="shared" si="508"/>
        <v>0</v>
      </c>
      <c r="BY89" s="173" t="b">
        <f t="shared" si="508"/>
        <v>0</v>
      </c>
      <c r="BZ89" s="173" t="b">
        <f t="shared" si="508"/>
        <v>0</v>
      </c>
    </row>
    <row r="90" spans="43:78" x14ac:dyDescent="0.2">
      <c r="AQ90" s="170"/>
      <c r="AR90" s="173" t="b">
        <f>AND(D$22&gt;0,ISNUMBER(SEARCH("HTS: Community-based testing-SD",D$4)))</f>
        <v>0</v>
      </c>
      <c r="AS90" s="173" t="b">
        <f>AND(E$22&gt;0,ISNUMBER(SEARCH("HTS: Community-based testing-SD",E$4)))</f>
        <v>0</v>
      </c>
      <c r="AT90" s="173" t="b">
        <f t="shared" ref="AT90:BZ90" si="509">AND(F$22&gt;0,ISNUMBER(SEARCH("HTS: Community-based testing-SD",F$4)))</f>
        <v>0</v>
      </c>
      <c r="AU90" s="173" t="b">
        <f t="shared" si="509"/>
        <v>0</v>
      </c>
      <c r="AV90" s="173" t="b">
        <f t="shared" si="509"/>
        <v>0</v>
      </c>
      <c r="AW90" s="173" t="b">
        <f t="shared" si="509"/>
        <v>0</v>
      </c>
      <c r="AX90" s="173" t="b">
        <f t="shared" si="509"/>
        <v>0</v>
      </c>
      <c r="AY90" s="173" t="b">
        <f t="shared" si="509"/>
        <v>0</v>
      </c>
      <c r="AZ90" s="173" t="b">
        <f t="shared" si="509"/>
        <v>0</v>
      </c>
      <c r="BA90" s="173" t="b">
        <f t="shared" si="509"/>
        <v>0</v>
      </c>
      <c r="BB90" s="173" t="b">
        <f t="shared" si="509"/>
        <v>0</v>
      </c>
      <c r="BC90" s="173" t="b">
        <f t="shared" si="509"/>
        <v>0</v>
      </c>
      <c r="BD90" s="173" t="b">
        <f t="shared" si="509"/>
        <v>0</v>
      </c>
      <c r="BE90" s="173" t="b">
        <f t="shared" si="509"/>
        <v>0</v>
      </c>
      <c r="BF90" s="173" t="b">
        <f t="shared" si="509"/>
        <v>0</v>
      </c>
      <c r="BG90" s="173" t="b">
        <f t="shared" si="509"/>
        <v>0</v>
      </c>
      <c r="BH90" s="173" t="b">
        <f t="shared" si="509"/>
        <v>0</v>
      </c>
      <c r="BI90" s="173" t="b">
        <f t="shared" si="509"/>
        <v>0</v>
      </c>
      <c r="BJ90" s="173" t="b">
        <f t="shared" si="509"/>
        <v>0</v>
      </c>
      <c r="BK90" s="173" t="b">
        <f t="shared" si="509"/>
        <v>0</v>
      </c>
      <c r="BL90" s="173" t="b">
        <f t="shared" si="509"/>
        <v>0</v>
      </c>
      <c r="BM90" s="173" t="b">
        <f t="shared" si="509"/>
        <v>0</v>
      </c>
      <c r="BN90" s="173" t="b">
        <f t="shared" si="509"/>
        <v>0</v>
      </c>
      <c r="BO90" s="173" t="b">
        <f t="shared" si="509"/>
        <v>0</v>
      </c>
      <c r="BP90" s="173" t="b">
        <f t="shared" si="509"/>
        <v>0</v>
      </c>
      <c r="BQ90" s="173" t="b">
        <f t="shared" si="509"/>
        <v>0</v>
      </c>
      <c r="BR90" s="173" t="b">
        <f t="shared" si="509"/>
        <v>0</v>
      </c>
      <c r="BS90" s="173" t="b">
        <f t="shared" si="509"/>
        <v>0</v>
      </c>
      <c r="BT90" s="173" t="b">
        <f t="shared" si="509"/>
        <v>0</v>
      </c>
      <c r="BU90" s="173" t="b">
        <f t="shared" si="509"/>
        <v>0</v>
      </c>
      <c r="BV90" s="173" t="b">
        <f t="shared" si="509"/>
        <v>0</v>
      </c>
      <c r="BW90" s="173" t="b">
        <f t="shared" si="509"/>
        <v>0</v>
      </c>
      <c r="BX90" s="173" t="b">
        <f t="shared" si="509"/>
        <v>0</v>
      </c>
      <c r="BY90" s="173" t="b">
        <f t="shared" si="509"/>
        <v>0</v>
      </c>
      <c r="BZ90" s="173" t="b">
        <f t="shared" si="509"/>
        <v>0</v>
      </c>
    </row>
    <row r="91" spans="43:78" x14ac:dyDescent="0.2">
      <c r="AQ91" s="170"/>
      <c r="AR91" s="173" t="b">
        <f>AND(D$22&gt;0,ISNUMBER(SEARCH("HTS: Facility-based testing-SD",D$4)))</f>
        <v>0</v>
      </c>
      <c r="AS91" s="173" t="b">
        <f>AND(E$22&gt;0,ISNUMBER(SEARCH("HTS: Facility-based testing-SD",E$4)))</f>
        <v>0</v>
      </c>
      <c r="AT91" s="173" t="b">
        <f t="shared" ref="AT91:BZ91" si="510">AND(F$22&gt;0,ISNUMBER(SEARCH("HTS: Facility-based testing-SD",F$4)))</f>
        <v>0</v>
      </c>
      <c r="AU91" s="173" t="b">
        <f t="shared" si="510"/>
        <v>0</v>
      </c>
      <c r="AV91" s="173" t="b">
        <f t="shared" si="510"/>
        <v>0</v>
      </c>
      <c r="AW91" s="173" t="b">
        <f t="shared" si="510"/>
        <v>0</v>
      </c>
      <c r="AX91" s="173" t="b">
        <f t="shared" si="510"/>
        <v>0</v>
      </c>
      <c r="AY91" s="173" t="b">
        <f t="shared" si="510"/>
        <v>0</v>
      </c>
      <c r="AZ91" s="173" t="b">
        <f t="shared" si="510"/>
        <v>0</v>
      </c>
      <c r="BA91" s="173" t="b">
        <f t="shared" si="510"/>
        <v>0</v>
      </c>
      <c r="BB91" s="173" t="b">
        <f t="shared" si="510"/>
        <v>0</v>
      </c>
      <c r="BC91" s="173" t="b">
        <f t="shared" si="510"/>
        <v>0</v>
      </c>
      <c r="BD91" s="173" t="b">
        <f t="shared" si="510"/>
        <v>0</v>
      </c>
      <c r="BE91" s="173" t="b">
        <f t="shared" si="510"/>
        <v>0</v>
      </c>
      <c r="BF91" s="173" t="b">
        <f t="shared" si="510"/>
        <v>0</v>
      </c>
      <c r="BG91" s="173" t="b">
        <f t="shared" si="510"/>
        <v>0</v>
      </c>
      <c r="BH91" s="173" t="b">
        <f t="shared" si="510"/>
        <v>0</v>
      </c>
      <c r="BI91" s="173" t="b">
        <f t="shared" si="510"/>
        <v>0</v>
      </c>
      <c r="BJ91" s="173" t="b">
        <f t="shared" si="510"/>
        <v>0</v>
      </c>
      <c r="BK91" s="173" t="b">
        <f t="shared" si="510"/>
        <v>0</v>
      </c>
      <c r="BL91" s="173" t="b">
        <f t="shared" si="510"/>
        <v>0</v>
      </c>
      <c r="BM91" s="173" t="b">
        <f t="shared" si="510"/>
        <v>0</v>
      </c>
      <c r="BN91" s="173" t="b">
        <f t="shared" si="510"/>
        <v>0</v>
      </c>
      <c r="BO91" s="173" t="b">
        <f t="shared" si="510"/>
        <v>0</v>
      </c>
      <c r="BP91" s="173" t="b">
        <f t="shared" si="510"/>
        <v>0</v>
      </c>
      <c r="BQ91" s="173" t="b">
        <f t="shared" si="510"/>
        <v>0</v>
      </c>
      <c r="BR91" s="173" t="b">
        <f t="shared" si="510"/>
        <v>0</v>
      </c>
      <c r="BS91" s="173" t="b">
        <f t="shared" si="510"/>
        <v>0</v>
      </c>
      <c r="BT91" s="173" t="b">
        <f t="shared" si="510"/>
        <v>0</v>
      </c>
      <c r="BU91" s="173" t="b">
        <f t="shared" si="510"/>
        <v>0</v>
      </c>
      <c r="BV91" s="173" t="b">
        <f t="shared" si="510"/>
        <v>0</v>
      </c>
      <c r="BW91" s="173" t="b">
        <f t="shared" si="510"/>
        <v>0</v>
      </c>
      <c r="BX91" s="173" t="b">
        <f t="shared" si="510"/>
        <v>0</v>
      </c>
      <c r="BY91" s="173" t="b">
        <f t="shared" si="510"/>
        <v>0</v>
      </c>
      <c r="BZ91" s="173" t="b">
        <f t="shared" si="510"/>
        <v>0</v>
      </c>
    </row>
    <row r="92" spans="43:78" x14ac:dyDescent="0.2">
      <c r="AQ92" s="170"/>
      <c r="AR92" s="173" t="b">
        <f>AND(D$22&gt;0,ISNUMBER(SEARCH("HTS: Not Disaggregated-SD",D$4)))</f>
        <v>0</v>
      </c>
      <c r="AS92" s="173" t="b">
        <f>AND(E$22&gt;0,ISNUMBER(SEARCH("HTS: Not Disaggregated-SD",E$4)))</f>
        <v>0</v>
      </c>
      <c r="AT92" s="173" t="b">
        <f t="shared" ref="AT92:BZ92" si="511">AND(F$22&gt;0,ISNUMBER(SEARCH("HTS: Not Disaggregated-SD",F$4)))</f>
        <v>0</v>
      </c>
      <c r="AU92" s="173" t="b">
        <f t="shared" si="511"/>
        <v>0</v>
      </c>
      <c r="AV92" s="173" t="b">
        <f t="shared" si="511"/>
        <v>0</v>
      </c>
      <c r="AW92" s="173" t="b">
        <f t="shared" si="511"/>
        <v>0</v>
      </c>
      <c r="AX92" s="173" t="b">
        <f t="shared" si="511"/>
        <v>0</v>
      </c>
      <c r="AY92" s="173" t="b">
        <f t="shared" si="511"/>
        <v>0</v>
      </c>
      <c r="AZ92" s="173" t="b">
        <f t="shared" si="511"/>
        <v>0</v>
      </c>
      <c r="BA92" s="173" t="b">
        <f t="shared" si="511"/>
        <v>0</v>
      </c>
      <c r="BB92" s="173" t="b">
        <f t="shared" si="511"/>
        <v>0</v>
      </c>
      <c r="BC92" s="173" t="b">
        <f t="shared" si="511"/>
        <v>0</v>
      </c>
      <c r="BD92" s="173" t="b">
        <f t="shared" si="511"/>
        <v>0</v>
      </c>
      <c r="BE92" s="173" t="b">
        <f t="shared" si="511"/>
        <v>0</v>
      </c>
      <c r="BF92" s="173" t="b">
        <f t="shared" si="511"/>
        <v>0</v>
      </c>
      <c r="BG92" s="173" t="b">
        <f t="shared" si="511"/>
        <v>0</v>
      </c>
      <c r="BH92" s="173" t="b">
        <f t="shared" si="511"/>
        <v>0</v>
      </c>
      <c r="BI92" s="173" t="b">
        <f t="shared" si="511"/>
        <v>0</v>
      </c>
      <c r="BJ92" s="173" t="b">
        <f t="shared" si="511"/>
        <v>0</v>
      </c>
      <c r="BK92" s="173" t="b">
        <f t="shared" si="511"/>
        <v>0</v>
      </c>
      <c r="BL92" s="173" t="b">
        <f t="shared" si="511"/>
        <v>0</v>
      </c>
      <c r="BM92" s="173" t="b">
        <f t="shared" si="511"/>
        <v>0</v>
      </c>
      <c r="BN92" s="173" t="b">
        <f t="shared" si="511"/>
        <v>0</v>
      </c>
      <c r="BO92" s="173" t="b">
        <f t="shared" si="511"/>
        <v>0</v>
      </c>
      <c r="BP92" s="173" t="b">
        <f t="shared" si="511"/>
        <v>0</v>
      </c>
      <c r="BQ92" s="173" t="b">
        <f t="shared" si="511"/>
        <v>0</v>
      </c>
      <c r="BR92" s="173" t="b">
        <f t="shared" si="511"/>
        <v>0</v>
      </c>
      <c r="BS92" s="173" t="b">
        <f t="shared" si="511"/>
        <v>0</v>
      </c>
      <c r="BT92" s="173" t="b">
        <f t="shared" si="511"/>
        <v>0</v>
      </c>
      <c r="BU92" s="173" t="b">
        <f t="shared" si="511"/>
        <v>0</v>
      </c>
      <c r="BV92" s="173" t="b">
        <f t="shared" si="511"/>
        <v>0</v>
      </c>
      <c r="BW92" s="173" t="b">
        <f t="shared" si="511"/>
        <v>0</v>
      </c>
      <c r="BX92" s="173" t="b">
        <f t="shared" si="511"/>
        <v>0</v>
      </c>
      <c r="BY92" s="173" t="b">
        <f t="shared" si="511"/>
        <v>0</v>
      </c>
      <c r="BZ92" s="173" t="b">
        <f t="shared" si="511"/>
        <v>0</v>
      </c>
    </row>
    <row r="93" spans="43:78" x14ac:dyDescent="0.2">
      <c r="AQ93" s="170"/>
      <c r="AR93" s="173" t="b">
        <f>AND(D$22&gt;0,ISNUMBER(SEARCH("PREV: Comm. mobilization, behavior &amp; norms change-SD",D$4)))</f>
        <v>0</v>
      </c>
      <c r="AS93" s="173" t="b">
        <f>AND(E$22&gt;0,ISNUMBER(SEARCH("PREV: Comm. mobilization, behavior &amp; norms change-SD",E$4)))</f>
        <v>0</v>
      </c>
      <c r="AT93" s="173" t="b">
        <f t="shared" ref="AT93:BZ93" si="512">AND(F$22&gt;0,ISNUMBER(SEARCH("PREV: Comm. mobilization, behavior &amp; norms change-SD",F$4)))</f>
        <v>0</v>
      </c>
      <c r="AU93" s="173" t="b">
        <f t="shared" si="512"/>
        <v>0</v>
      </c>
      <c r="AV93" s="173" t="b">
        <f t="shared" si="512"/>
        <v>0</v>
      </c>
      <c r="AW93" s="173" t="b">
        <f t="shared" si="512"/>
        <v>0</v>
      </c>
      <c r="AX93" s="173" t="b">
        <f t="shared" si="512"/>
        <v>0</v>
      </c>
      <c r="AY93" s="173" t="b">
        <f t="shared" si="512"/>
        <v>0</v>
      </c>
      <c r="AZ93" s="173" t="b">
        <f t="shared" si="512"/>
        <v>0</v>
      </c>
      <c r="BA93" s="173" t="b">
        <f t="shared" si="512"/>
        <v>0</v>
      </c>
      <c r="BB93" s="173" t="b">
        <f t="shared" si="512"/>
        <v>0</v>
      </c>
      <c r="BC93" s="173" t="b">
        <f t="shared" si="512"/>
        <v>0</v>
      </c>
      <c r="BD93" s="173" t="b">
        <f t="shared" si="512"/>
        <v>0</v>
      </c>
      <c r="BE93" s="173" t="b">
        <f t="shared" si="512"/>
        <v>0</v>
      </c>
      <c r="BF93" s="173" t="b">
        <f t="shared" si="512"/>
        <v>0</v>
      </c>
      <c r="BG93" s="173" t="b">
        <f t="shared" si="512"/>
        <v>0</v>
      </c>
      <c r="BH93" s="173" t="b">
        <f t="shared" si="512"/>
        <v>0</v>
      </c>
      <c r="BI93" s="173" t="b">
        <f t="shared" si="512"/>
        <v>0</v>
      </c>
      <c r="BJ93" s="173" t="b">
        <f t="shared" si="512"/>
        <v>0</v>
      </c>
      <c r="BK93" s="173" t="b">
        <f t="shared" si="512"/>
        <v>0</v>
      </c>
      <c r="BL93" s="173" t="b">
        <f t="shared" si="512"/>
        <v>0</v>
      </c>
      <c r="BM93" s="173" t="b">
        <f t="shared" si="512"/>
        <v>0</v>
      </c>
      <c r="BN93" s="173" t="b">
        <f t="shared" si="512"/>
        <v>0</v>
      </c>
      <c r="BO93" s="173" t="b">
        <f t="shared" si="512"/>
        <v>0</v>
      </c>
      <c r="BP93" s="173" t="b">
        <f t="shared" si="512"/>
        <v>0</v>
      </c>
      <c r="BQ93" s="173" t="b">
        <f t="shared" si="512"/>
        <v>0</v>
      </c>
      <c r="BR93" s="173" t="b">
        <f t="shared" si="512"/>
        <v>0</v>
      </c>
      <c r="BS93" s="173" t="b">
        <f t="shared" si="512"/>
        <v>0</v>
      </c>
      <c r="BT93" s="173" t="b">
        <f t="shared" si="512"/>
        <v>0</v>
      </c>
      <c r="BU93" s="173" t="b">
        <f t="shared" si="512"/>
        <v>0</v>
      </c>
      <c r="BV93" s="173" t="b">
        <f t="shared" si="512"/>
        <v>0</v>
      </c>
      <c r="BW93" s="173" t="b">
        <f t="shared" si="512"/>
        <v>0</v>
      </c>
      <c r="BX93" s="173" t="b">
        <f t="shared" si="512"/>
        <v>0</v>
      </c>
      <c r="BY93" s="173" t="b">
        <f t="shared" si="512"/>
        <v>0</v>
      </c>
      <c r="BZ93" s="173" t="b">
        <f t="shared" si="512"/>
        <v>0</v>
      </c>
    </row>
    <row r="94" spans="43:78" x14ac:dyDescent="0.2">
      <c r="AQ94" s="170"/>
      <c r="AR94" s="173" t="b">
        <f>AND(D$22&gt;0,ISNUMBER(SEARCH("PREV: Condom &amp; Lubricant Programming-SD",D$4)))</f>
        <v>0</v>
      </c>
      <c r="AS94" s="173" t="b">
        <f>AND(E$22&gt;0,ISNUMBER(SEARCH("PREV: Condom &amp; Lubricant Programming-SD",E$4)))</f>
        <v>0</v>
      </c>
      <c r="AT94" s="173" t="b">
        <f t="shared" ref="AT94:BZ94" si="513">AND(F$22&gt;0,ISNUMBER(SEARCH("PREV: Condom &amp; Lubricant Programming-SD",F$4)))</f>
        <v>0</v>
      </c>
      <c r="AU94" s="173" t="b">
        <f t="shared" si="513"/>
        <v>0</v>
      </c>
      <c r="AV94" s="173" t="b">
        <f t="shared" si="513"/>
        <v>0</v>
      </c>
      <c r="AW94" s="173" t="b">
        <f t="shared" si="513"/>
        <v>0</v>
      </c>
      <c r="AX94" s="173" t="b">
        <f t="shared" si="513"/>
        <v>0</v>
      </c>
      <c r="AY94" s="173" t="b">
        <f t="shared" si="513"/>
        <v>0</v>
      </c>
      <c r="AZ94" s="173" t="b">
        <f t="shared" si="513"/>
        <v>0</v>
      </c>
      <c r="BA94" s="173" t="b">
        <f t="shared" si="513"/>
        <v>0</v>
      </c>
      <c r="BB94" s="173" t="b">
        <f t="shared" si="513"/>
        <v>0</v>
      </c>
      <c r="BC94" s="173" t="b">
        <f t="shared" si="513"/>
        <v>0</v>
      </c>
      <c r="BD94" s="173" t="b">
        <f t="shared" si="513"/>
        <v>0</v>
      </c>
      <c r="BE94" s="173" t="b">
        <f t="shared" si="513"/>
        <v>0</v>
      </c>
      <c r="BF94" s="173" t="b">
        <f t="shared" si="513"/>
        <v>0</v>
      </c>
      <c r="BG94" s="173" t="b">
        <f t="shared" si="513"/>
        <v>0</v>
      </c>
      <c r="BH94" s="173" t="b">
        <f t="shared" si="513"/>
        <v>0</v>
      </c>
      <c r="BI94" s="173" t="b">
        <f t="shared" si="513"/>
        <v>0</v>
      </c>
      <c r="BJ94" s="173" t="b">
        <f t="shared" si="513"/>
        <v>0</v>
      </c>
      <c r="BK94" s="173" t="b">
        <f t="shared" si="513"/>
        <v>0</v>
      </c>
      <c r="BL94" s="173" t="b">
        <f t="shared" si="513"/>
        <v>0</v>
      </c>
      <c r="BM94" s="173" t="b">
        <f t="shared" si="513"/>
        <v>0</v>
      </c>
      <c r="BN94" s="173" t="b">
        <f t="shared" si="513"/>
        <v>0</v>
      </c>
      <c r="BO94" s="173" t="b">
        <f t="shared" si="513"/>
        <v>0</v>
      </c>
      <c r="BP94" s="173" t="b">
        <f t="shared" si="513"/>
        <v>0</v>
      </c>
      <c r="BQ94" s="173" t="b">
        <f t="shared" si="513"/>
        <v>0</v>
      </c>
      <c r="BR94" s="173" t="b">
        <f t="shared" si="513"/>
        <v>0</v>
      </c>
      <c r="BS94" s="173" t="b">
        <f t="shared" si="513"/>
        <v>0</v>
      </c>
      <c r="BT94" s="173" t="b">
        <f t="shared" si="513"/>
        <v>0</v>
      </c>
      <c r="BU94" s="173" t="b">
        <f t="shared" si="513"/>
        <v>0</v>
      </c>
      <c r="BV94" s="173" t="b">
        <f t="shared" si="513"/>
        <v>0</v>
      </c>
      <c r="BW94" s="173" t="b">
        <f t="shared" si="513"/>
        <v>0</v>
      </c>
      <c r="BX94" s="173" t="b">
        <f t="shared" si="513"/>
        <v>0</v>
      </c>
      <c r="BY94" s="173" t="b">
        <f t="shared" si="513"/>
        <v>0</v>
      </c>
      <c r="BZ94" s="173" t="b">
        <f t="shared" si="513"/>
        <v>0</v>
      </c>
    </row>
    <row r="95" spans="43:78" x14ac:dyDescent="0.2">
      <c r="AQ95" s="170"/>
      <c r="AR95" s="173" t="b">
        <f>AND(D$22&gt;0,ISNUMBER(SEARCH("PREV: Medication assisted treatment-SD",D$4)))</f>
        <v>0</v>
      </c>
      <c r="AS95" s="173" t="b">
        <f>AND(E$22&gt;0,ISNUMBER(SEARCH("PREV: Medication assisted treatment-SD",E$4)))</f>
        <v>0</v>
      </c>
      <c r="AT95" s="173" t="b">
        <f t="shared" ref="AT95:BZ95" si="514">AND(F$22&gt;0,ISNUMBER(SEARCH("PREV: Medication assisted treatment-SD",F$4)))</f>
        <v>0</v>
      </c>
      <c r="AU95" s="173" t="b">
        <f t="shared" si="514"/>
        <v>0</v>
      </c>
      <c r="AV95" s="173" t="b">
        <f t="shared" si="514"/>
        <v>0</v>
      </c>
      <c r="AW95" s="173" t="b">
        <f t="shared" si="514"/>
        <v>0</v>
      </c>
      <c r="AX95" s="173" t="b">
        <f t="shared" si="514"/>
        <v>0</v>
      </c>
      <c r="AY95" s="173" t="b">
        <f t="shared" si="514"/>
        <v>0</v>
      </c>
      <c r="AZ95" s="173" t="b">
        <f t="shared" si="514"/>
        <v>0</v>
      </c>
      <c r="BA95" s="173" t="b">
        <f t="shared" si="514"/>
        <v>0</v>
      </c>
      <c r="BB95" s="173" t="b">
        <f t="shared" si="514"/>
        <v>0</v>
      </c>
      <c r="BC95" s="173" t="b">
        <f t="shared" si="514"/>
        <v>0</v>
      </c>
      <c r="BD95" s="173" t="b">
        <f t="shared" si="514"/>
        <v>0</v>
      </c>
      <c r="BE95" s="173" t="b">
        <f t="shared" si="514"/>
        <v>0</v>
      </c>
      <c r="BF95" s="173" t="b">
        <f t="shared" si="514"/>
        <v>0</v>
      </c>
      <c r="BG95" s="173" t="b">
        <f t="shared" si="514"/>
        <v>0</v>
      </c>
      <c r="BH95" s="173" t="b">
        <f t="shared" si="514"/>
        <v>0</v>
      </c>
      <c r="BI95" s="173" t="b">
        <f t="shared" si="514"/>
        <v>0</v>
      </c>
      <c r="BJ95" s="173" t="b">
        <f t="shared" si="514"/>
        <v>0</v>
      </c>
      <c r="BK95" s="173" t="b">
        <f t="shared" si="514"/>
        <v>0</v>
      </c>
      <c r="BL95" s="173" t="b">
        <f t="shared" si="514"/>
        <v>0</v>
      </c>
      <c r="BM95" s="173" t="b">
        <f t="shared" si="514"/>
        <v>0</v>
      </c>
      <c r="BN95" s="173" t="b">
        <f t="shared" si="514"/>
        <v>0</v>
      </c>
      <c r="BO95" s="173" t="b">
        <f t="shared" si="514"/>
        <v>0</v>
      </c>
      <c r="BP95" s="173" t="b">
        <f t="shared" si="514"/>
        <v>0</v>
      </c>
      <c r="BQ95" s="173" t="b">
        <f t="shared" si="514"/>
        <v>0</v>
      </c>
      <c r="BR95" s="173" t="b">
        <f t="shared" si="514"/>
        <v>0</v>
      </c>
      <c r="BS95" s="173" t="b">
        <f t="shared" si="514"/>
        <v>0</v>
      </c>
      <c r="BT95" s="173" t="b">
        <f t="shared" si="514"/>
        <v>0</v>
      </c>
      <c r="BU95" s="173" t="b">
        <f t="shared" si="514"/>
        <v>0</v>
      </c>
      <c r="BV95" s="173" t="b">
        <f t="shared" si="514"/>
        <v>0</v>
      </c>
      <c r="BW95" s="173" t="b">
        <f t="shared" si="514"/>
        <v>0</v>
      </c>
      <c r="BX95" s="173" t="b">
        <f t="shared" si="514"/>
        <v>0</v>
      </c>
      <c r="BY95" s="173" t="b">
        <f t="shared" si="514"/>
        <v>0</v>
      </c>
      <c r="BZ95" s="173" t="b">
        <f t="shared" si="514"/>
        <v>0</v>
      </c>
    </row>
    <row r="96" spans="43:78" x14ac:dyDescent="0.2">
      <c r="AQ96" s="170"/>
      <c r="AR96" s="173" t="b">
        <f>AND(D$22&gt;0,ISNUMBER(SEARCH("PREV: Not Disaggregated-SD",D$4)))</f>
        <v>0</v>
      </c>
      <c r="AS96" s="173" t="b">
        <f>AND(E$22&gt;0,ISNUMBER(SEARCH("PREV: Not Disaggregated-SD",E$4)))</f>
        <v>0</v>
      </c>
      <c r="AT96" s="173" t="b">
        <f t="shared" ref="AT96:BZ96" si="515">AND(F$22&gt;0,ISNUMBER(SEARCH("PREV: Not Disaggregated-SD",F$4)))</f>
        <v>0</v>
      </c>
      <c r="AU96" s="173" t="b">
        <f t="shared" si="515"/>
        <v>0</v>
      </c>
      <c r="AV96" s="173" t="b">
        <f t="shared" si="515"/>
        <v>0</v>
      </c>
      <c r="AW96" s="173" t="b">
        <f t="shared" si="515"/>
        <v>0</v>
      </c>
      <c r="AX96" s="173" t="b">
        <f t="shared" si="515"/>
        <v>0</v>
      </c>
      <c r="AY96" s="173" t="b">
        <f t="shared" si="515"/>
        <v>0</v>
      </c>
      <c r="AZ96" s="173" t="b">
        <f t="shared" si="515"/>
        <v>0</v>
      </c>
      <c r="BA96" s="173" t="b">
        <f t="shared" si="515"/>
        <v>0</v>
      </c>
      <c r="BB96" s="173" t="b">
        <f t="shared" si="515"/>
        <v>0</v>
      </c>
      <c r="BC96" s="173" t="b">
        <f t="shared" si="515"/>
        <v>0</v>
      </c>
      <c r="BD96" s="173" t="b">
        <f t="shared" si="515"/>
        <v>0</v>
      </c>
      <c r="BE96" s="173" t="b">
        <f t="shared" si="515"/>
        <v>0</v>
      </c>
      <c r="BF96" s="173" t="b">
        <f t="shared" si="515"/>
        <v>0</v>
      </c>
      <c r="BG96" s="173" t="b">
        <f t="shared" si="515"/>
        <v>0</v>
      </c>
      <c r="BH96" s="173" t="b">
        <f t="shared" si="515"/>
        <v>0</v>
      </c>
      <c r="BI96" s="173" t="b">
        <f t="shared" si="515"/>
        <v>0</v>
      </c>
      <c r="BJ96" s="173" t="b">
        <f t="shared" si="515"/>
        <v>0</v>
      </c>
      <c r="BK96" s="173" t="b">
        <f t="shared" si="515"/>
        <v>0</v>
      </c>
      <c r="BL96" s="173" t="b">
        <f t="shared" si="515"/>
        <v>0</v>
      </c>
      <c r="BM96" s="173" t="b">
        <f t="shared" si="515"/>
        <v>0</v>
      </c>
      <c r="BN96" s="173" t="b">
        <f t="shared" si="515"/>
        <v>0</v>
      </c>
      <c r="BO96" s="173" t="b">
        <f t="shared" si="515"/>
        <v>0</v>
      </c>
      <c r="BP96" s="173" t="b">
        <f t="shared" si="515"/>
        <v>0</v>
      </c>
      <c r="BQ96" s="173" t="b">
        <f t="shared" si="515"/>
        <v>0</v>
      </c>
      <c r="BR96" s="173" t="b">
        <f t="shared" si="515"/>
        <v>0</v>
      </c>
      <c r="BS96" s="173" t="b">
        <f t="shared" si="515"/>
        <v>0</v>
      </c>
      <c r="BT96" s="173" t="b">
        <f t="shared" si="515"/>
        <v>0</v>
      </c>
      <c r="BU96" s="173" t="b">
        <f t="shared" si="515"/>
        <v>0</v>
      </c>
      <c r="BV96" s="173" t="b">
        <f t="shared" si="515"/>
        <v>0</v>
      </c>
      <c r="BW96" s="173" t="b">
        <f t="shared" si="515"/>
        <v>0</v>
      </c>
      <c r="BX96" s="173" t="b">
        <f t="shared" si="515"/>
        <v>0</v>
      </c>
      <c r="BY96" s="173" t="b">
        <f t="shared" si="515"/>
        <v>0</v>
      </c>
      <c r="BZ96" s="173" t="b">
        <f t="shared" si="515"/>
        <v>0</v>
      </c>
    </row>
    <row r="97" spans="43:78" x14ac:dyDescent="0.2">
      <c r="AQ97" s="170"/>
      <c r="AR97" s="173" t="b">
        <f>AND(D$22&gt;0,ISNUMBER(SEARCH("PREV: PrEP-SD",D$4)))</f>
        <v>0</v>
      </c>
      <c r="AS97" s="173" t="b">
        <f>AND(E$22&gt;0,ISNUMBER(SEARCH("PREV: PrEP-SD",E$4)))</f>
        <v>0</v>
      </c>
      <c r="AT97" s="173" t="b">
        <f t="shared" ref="AT97:BZ97" si="516">AND(F$22&gt;0,ISNUMBER(SEARCH("PREV: PrEP-SD",F$4)))</f>
        <v>0</v>
      </c>
      <c r="AU97" s="173" t="b">
        <f t="shared" si="516"/>
        <v>0</v>
      </c>
      <c r="AV97" s="173" t="b">
        <f t="shared" si="516"/>
        <v>0</v>
      </c>
      <c r="AW97" s="173" t="b">
        <f t="shared" si="516"/>
        <v>0</v>
      </c>
      <c r="AX97" s="173" t="b">
        <f t="shared" si="516"/>
        <v>0</v>
      </c>
      <c r="AY97" s="173" t="b">
        <f t="shared" si="516"/>
        <v>0</v>
      </c>
      <c r="AZ97" s="173" t="b">
        <f t="shared" si="516"/>
        <v>0</v>
      </c>
      <c r="BA97" s="173" t="b">
        <f t="shared" si="516"/>
        <v>0</v>
      </c>
      <c r="BB97" s="173" t="b">
        <f t="shared" si="516"/>
        <v>0</v>
      </c>
      <c r="BC97" s="173" t="b">
        <f t="shared" si="516"/>
        <v>0</v>
      </c>
      <c r="BD97" s="173" t="b">
        <f t="shared" si="516"/>
        <v>0</v>
      </c>
      <c r="BE97" s="173" t="b">
        <f t="shared" si="516"/>
        <v>0</v>
      </c>
      <c r="BF97" s="173" t="b">
        <f t="shared" si="516"/>
        <v>0</v>
      </c>
      <c r="BG97" s="173" t="b">
        <f t="shared" si="516"/>
        <v>0</v>
      </c>
      <c r="BH97" s="173" t="b">
        <f t="shared" si="516"/>
        <v>0</v>
      </c>
      <c r="BI97" s="173" t="b">
        <f t="shared" si="516"/>
        <v>0</v>
      </c>
      <c r="BJ97" s="173" t="b">
        <f t="shared" si="516"/>
        <v>0</v>
      </c>
      <c r="BK97" s="173" t="b">
        <f t="shared" si="516"/>
        <v>0</v>
      </c>
      <c r="BL97" s="173" t="b">
        <f t="shared" si="516"/>
        <v>0</v>
      </c>
      <c r="BM97" s="173" t="b">
        <f t="shared" si="516"/>
        <v>0</v>
      </c>
      <c r="BN97" s="173" t="b">
        <f t="shared" si="516"/>
        <v>0</v>
      </c>
      <c r="BO97" s="173" t="b">
        <f t="shared" si="516"/>
        <v>0</v>
      </c>
      <c r="BP97" s="173" t="b">
        <f t="shared" si="516"/>
        <v>0</v>
      </c>
      <c r="BQ97" s="173" t="b">
        <f t="shared" si="516"/>
        <v>0</v>
      </c>
      <c r="BR97" s="173" t="b">
        <f t="shared" si="516"/>
        <v>0</v>
      </c>
      <c r="BS97" s="173" t="b">
        <f t="shared" si="516"/>
        <v>0</v>
      </c>
      <c r="BT97" s="173" t="b">
        <f t="shared" si="516"/>
        <v>0</v>
      </c>
      <c r="BU97" s="173" t="b">
        <f t="shared" si="516"/>
        <v>0</v>
      </c>
      <c r="BV97" s="173" t="b">
        <f t="shared" si="516"/>
        <v>0</v>
      </c>
      <c r="BW97" s="173" t="b">
        <f t="shared" si="516"/>
        <v>0</v>
      </c>
      <c r="BX97" s="173" t="b">
        <f t="shared" si="516"/>
        <v>0</v>
      </c>
      <c r="BY97" s="173" t="b">
        <f t="shared" si="516"/>
        <v>0</v>
      </c>
      <c r="BZ97" s="173" t="b">
        <f t="shared" si="516"/>
        <v>0</v>
      </c>
    </row>
    <row r="98" spans="43:78" x14ac:dyDescent="0.2">
      <c r="AQ98" s="170"/>
      <c r="AR98" s="173" t="b">
        <f>AND(D$22&gt;0,ISNUMBER(SEARCH("PREV: Primary prevention of HIV and sexual violence-SD",D$4)))</f>
        <v>0</v>
      </c>
      <c r="AS98" s="173" t="b">
        <f>AND(E$22&gt;0,ISNUMBER(SEARCH("PREV: Primary prevention of HIV and sexual violence-SD",E$4)))</f>
        <v>0</v>
      </c>
      <c r="AT98" s="173" t="b">
        <f t="shared" ref="AT98:BZ98" si="517">AND(F$22&gt;0,ISNUMBER(SEARCH("PREV: Primary prevention of HIV and sexual violence-SD",F$4)))</f>
        <v>0</v>
      </c>
      <c r="AU98" s="173" t="b">
        <f t="shared" si="517"/>
        <v>0</v>
      </c>
      <c r="AV98" s="173" t="b">
        <f t="shared" si="517"/>
        <v>0</v>
      </c>
      <c r="AW98" s="173" t="b">
        <f t="shared" si="517"/>
        <v>0</v>
      </c>
      <c r="AX98" s="173" t="b">
        <f t="shared" si="517"/>
        <v>0</v>
      </c>
      <c r="AY98" s="173" t="b">
        <f t="shared" si="517"/>
        <v>0</v>
      </c>
      <c r="AZ98" s="173" t="b">
        <f t="shared" si="517"/>
        <v>0</v>
      </c>
      <c r="BA98" s="173" t="b">
        <f t="shared" si="517"/>
        <v>0</v>
      </c>
      <c r="BB98" s="173" t="b">
        <f t="shared" si="517"/>
        <v>0</v>
      </c>
      <c r="BC98" s="173" t="b">
        <f t="shared" si="517"/>
        <v>0</v>
      </c>
      <c r="BD98" s="173" t="b">
        <f t="shared" si="517"/>
        <v>0</v>
      </c>
      <c r="BE98" s="173" t="b">
        <f t="shared" si="517"/>
        <v>0</v>
      </c>
      <c r="BF98" s="173" t="b">
        <f t="shared" si="517"/>
        <v>0</v>
      </c>
      <c r="BG98" s="173" t="b">
        <f t="shared" si="517"/>
        <v>0</v>
      </c>
      <c r="BH98" s="173" t="b">
        <f t="shared" si="517"/>
        <v>0</v>
      </c>
      <c r="BI98" s="173" t="b">
        <f t="shared" si="517"/>
        <v>0</v>
      </c>
      <c r="BJ98" s="173" t="b">
        <f t="shared" si="517"/>
        <v>0</v>
      </c>
      <c r="BK98" s="173" t="b">
        <f t="shared" si="517"/>
        <v>0</v>
      </c>
      <c r="BL98" s="173" t="b">
        <f t="shared" si="517"/>
        <v>0</v>
      </c>
      <c r="BM98" s="173" t="b">
        <f t="shared" si="517"/>
        <v>0</v>
      </c>
      <c r="BN98" s="173" t="b">
        <f t="shared" si="517"/>
        <v>0</v>
      </c>
      <c r="BO98" s="173" t="b">
        <f t="shared" si="517"/>
        <v>0</v>
      </c>
      <c r="BP98" s="173" t="b">
        <f t="shared" si="517"/>
        <v>0</v>
      </c>
      <c r="BQ98" s="173" t="b">
        <f t="shared" si="517"/>
        <v>0</v>
      </c>
      <c r="BR98" s="173" t="b">
        <f t="shared" si="517"/>
        <v>0</v>
      </c>
      <c r="BS98" s="173" t="b">
        <f t="shared" si="517"/>
        <v>0</v>
      </c>
      <c r="BT98" s="173" t="b">
        <f t="shared" si="517"/>
        <v>0</v>
      </c>
      <c r="BU98" s="173" t="b">
        <f t="shared" si="517"/>
        <v>0</v>
      </c>
      <c r="BV98" s="173" t="b">
        <f t="shared" si="517"/>
        <v>0</v>
      </c>
      <c r="BW98" s="173" t="b">
        <f t="shared" si="517"/>
        <v>0</v>
      </c>
      <c r="BX98" s="173" t="b">
        <f t="shared" si="517"/>
        <v>0</v>
      </c>
      <c r="BY98" s="173" t="b">
        <f t="shared" si="517"/>
        <v>0</v>
      </c>
      <c r="BZ98" s="173" t="b">
        <f t="shared" si="517"/>
        <v>0</v>
      </c>
    </row>
    <row r="99" spans="43:78" x14ac:dyDescent="0.2">
      <c r="AQ99" s="170"/>
      <c r="AR99" s="173" t="b">
        <f>AND(D$22&gt;0,ISNUMBER(SEARCH("PREV: VMMC-SD",D$4)))</f>
        <v>0</v>
      </c>
      <c r="AS99" s="173" t="b">
        <f>AND(E$22&gt;0,ISNUMBER(SEARCH("PREV: VMMC-SD",E$4)))</f>
        <v>0</v>
      </c>
      <c r="AT99" s="173" t="b">
        <f t="shared" ref="AT99:BZ99" si="518">AND(F$22&gt;0,ISNUMBER(SEARCH("PREV: VMMC-SD",F$4)))</f>
        <v>0</v>
      </c>
      <c r="AU99" s="173" t="b">
        <f t="shared" si="518"/>
        <v>0</v>
      </c>
      <c r="AV99" s="173" t="b">
        <f t="shared" si="518"/>
        <v>0</v>
      </c>
      <c r="AW99" s="173" t="b">
        <f t="shared" si="518"/>
        <v>0</v>
      </c>
      <c r="AX99" s="173" t="b">
        <f t="shared" si="518"/>
        <v>0</v>
      </c>
      <c r="AY99" s="173" t="b">
        <f t="shared" si="518"/>
        <v>0</v>
      </c>
      <c r="AZ99" s="173" t="b">
        <f t="shared" si="518"/>
        <v>0</v>
      </c>
      <c r="BA99" s="173" t="b">
        <f t="shared" si="518"/>
        <v>0</v>
      </c>
      <c r="BB99" s="173" t="b">
        <f t="shared" si="518"/>
        <v>0</v>
      </c>
      <c r="BC99" s="173" t="b">
        <f t="shared" si="518"/>
        <v>0</v>
      </c>
      <c r="BD99" s="173" t="b">
        <f t="shared" si="518"/>
        <v>0</v>
      </c>
      <c r="BE99" s="173" t="b">
        <f t="shared" si="518"/>
        <v>0</v>
      </c>
      <c r="BF99" s="173" t="b">
        <f t="shared" si="518"/>
        <v>0</v>
      </c>
      <c r="BG99" s="173" t="b">
        <f t="shared" si="518"/>
        <v>0</v>
      </c>
      <c r="BH99" s="173" t="b">
        <f t="shared" si="518"/>
        <v>0</v>
      </c>
      <c r="BI99" s="173" t="b">
        <f t="shared" si="518"/>
        <v>0</v>
      </c>
      <c r="BJ99" s="173" t="b">
        <f t="shared" si="518"/>
        <v>0</v>
      </c>
      <c r="BK99" s="173" t="b">
        <f t="shared" si="518"/>
        <v>0</v>
      </c>
      <c r="BL99" s="173" t="b">
        <f t="shared" si="518"/>
        <v>0</v>
      </c>
      <c r="BM99" s="173" t="b">
        <f t="shared" si="518"/>
        <v>0</v>
      </c>
      <c r="BN99" s="173" t="b">
        <f t="shared" si="518"/>
        <v>0</v>
      </c>
      <c r="BO99" s="173" t="b">
        <f t="shared" si="518"/>
        <v>0</v>
      </c>
      <c r="BP99" s="173" t="b">
        <f t="shared" si="518"/>
        <v>0</v>
      </c>
      <c r="BQ99" s="173" t="b">
        <f t="shared" si="518"/>
        <v>0</v>
      </c>
      <c r="BR99" s="173" t="b">
        <f t="shared" si="518"/>
        <v>0</v>
      </c>
      <c r="BS99" s="173" t="b">
        <f t="shared" si="518"/>
        <v>0</v>
      </c>
      <c r="BT99" s="173" t="b">
        <f t="shared" si="518"/>
        <v>0</v>
      </c>
      <c r="BU99" s="173" t="b">
        <f t="shared" si="518"/>
        <v>0</v>
      </c>
      <c r="BV99" s="173" t="b">
        <f t="shared" si="518"/>
        <v>0</v>
      </c>
      <c r="BW99" s="173" t="b">
        <f t="shared" si="518"/>
        <v>0</v>
      </c>
      <c r="BX99" s="173" t="b">
        <f t="shared" si="518"/>
        <v>0</v>
      </c>
      <c r="BY99" s="173" t="b">
        <f t="shared" si="518"/>
        <v>0</v>
      </c>
      <c r="BZ99" s="173" t="b">
        <f t="shared" si="518"/>
        <v>0</v>
      </c>
    </row>
    <row r="100" spans="43:78" x14ac:dyDescent="0.2">
      <c r="AQ100" s="170"/>
      <c r="AR100" s="173" t="b">
        <f>AND(D$22&gt;0,ISNUMBER(SEARCH("SE: Case Management-SD",D$4)))</f>
        <v>0</v>
      </c>
      <c r="AS100" s="173" t="b">
        <f>AND(E$22&gt;0,ISNUMBER(SEARCH("SE: Case Management-SD",E$4)))</f>
        <v>0</v>
      </c>
      <c r="AT100" s="173" t="b">
        <f t="shared" ref="AT100:BZ100" si="519">AND(F$22&gt;0,ISNUMBER(SEARCH("SE: Case Management-SD",F$4)))</f>
        <v>0</v>
      </c>
      <c r="AU100" s="173" t="b">
        <f t="shared" si="519"/>
        <v>0</v>
      </c>
      <c r="AV100" s="173" t="b">
        <f t="shared" si="519"/>
        <v>0</v>
      </c>
      <c r="AW100" s="173" t="b">
        <f t="shared" si="519"/>
        <v>0</v>
      </c>
      <c r="AX100" s="173" t="b">
        <f t="shared" si="519"/>
        <v>0</v>
      </c>
      <c r="AY100" s="173" t="b">
        <f t="shared" si="519"/>
        <v>0</v>
      </c>
      <c r="AZ100" s="173" t="b">
        <f t="shared" si="519"/>
        <v>0</v>
      </c>
      <c r="BA100" s="173" t="b">
        <f t="shared" si="519"/>
        <v>0</v>
      </c>
      <c r="BB100" s="173" t="b">
        <f t="shared" si="519"/>
        <v>0</v>
      </c>
      <c r="BC100" s="173" t="b">
        <f t="shared" si="519"/>
        <v>0</v>
      </c>
      <c r="BD100" s="173" t="b">
        <f t="shared" si="519"/>
        <v>0</v>
      </c>
      <c r="BE100" s="173" t="b">
        <f t="shared" si="519"/>
        <v>0</v>
      </c>
      <c r="BF100" s="173" t="b">
        <f t="shared" si="519"/>
        <v>0</v>
      </c>
      <c r="BG100" s="173" t="b">
        <f t="shared" si="519"/>
        <v>0</v>
      </c>
      <c r="BH100" s="173" t="b">
        <f t="shared" si="519"/>
        <v>0</v>
      </c>
      <c r="BI100" s="173" t="b">
        <f t="shared" si="519"/>
        <v>0</v>
      </c>
      <c r="BJ100" s="173" t="b">
        <f t="shared" si="519"/>
        <v>0</v>
      </c>
      <c r="BK100" s="173" t="b">
        <f t="shared" si="519"/>
        <v>0</v>
      </c>
      <c r="BL100" s="173" t="b">
        <f t="shared" si="519"/>
        <v>0</v>
      </c>
      <c r="BM100" s="173" t="b">
        <f t="shared" si="519"/>
        <v>0</v>
      </c>
      <c r="BN100" s="173" t="b">
        <f t="shared" si="519"/>
        <v>0</v>
      </c>
      <c r="BO100" s="173" t="b">
        <f t="shared" si="519"/>
        <v>0</v>
      </c>
      <c r="BP100" s="173" t="b">
        <f t="shared" si="519"/>
        <v>0</v>
      </c>
      <c r="BQ100" s="173" t="b">
        <f t="shared" si="519"/>
        <v>0</v>
      </c>
      <c r="BR100" s="173" t="b">
        <f t="shared" si="519"/>
        <v>0</v>
      </c>
      <c r="BS100" s="173" t="b">
        <f t="shared" si="519"/>
        <v>0</v>
      </c>
      <c r="BT100" s="173" t="b">
        <f t="shared" si="519"/>
        <v>0</v>
      </c>
      <c r="BU100" s="173" t="b">
        <f t="shared" si="519"/>
        <v>0</v>
      </c>
      <c r="BV100" s="173" t="b">
        <f t="shared" si="519"/>
        <v>0</v>
      </c>
      <c r="BW100" s="173" t="b">
        <f t="shared" si="519"/>
        <v>0</v>
      </c>
      <c r="BX100" s="173" t="b">
        <f t="shared" si="519"/>
        <v>0</v>
      </c>
      <c r="BY100" s="173" t="b">
        <f t="shared" si="519"/>
        <v>0</v>
      </c>
      <c r="BZ100" s="173" t="b">
        <f t="shared" si="519"/>
        <v>0</v>
      </c>
    </row>
    <row r="101" spans="43:78" x14ac:dyDescent="0.2">
      <c r="AQ101" s="170"/>
      <c r="AR101" s="173" t="b">
        <f>AND(D$22&gt;0,ISNUMBER(SEARCH("SE: Economic strengthening-SD",D$4)))</f>
        <v>0</v>
      </c>
      <c r="AS101" s="173" t="b">
        <f>AND(E$22&gt;0,ISNUMBER(SEARCH("SE: Economic strengthening-SD",E$4)))</f>
        <v>0</v>
      </c>
      <c r="AT101" s="173" t="b">
        <f t="shared" ref="AT101:BZ101" si="520">AND(F$22&gt;0,ISNUMBER(SEARCH("SE: Economic strengthening-SD",F$4)))</f>
        <v>0</v>
      </c>
      <c r="AU101" s="173" t="b">
        <f t="shared" si="520"/>
        <v>0</v>
      </c>
      <c r="AV101" s="173" t="b">
        <f t="shared" si="520"/>
        <v>0</v>
      </c>
      <c r="AW101" s="173" t="b">
        <f t="shared" si="520"/>
        <v>0</v>
      </c>
      <c r="AX101" s="173" t="b">
        <f t="shared" si="520"/>
        <v>0</v>
      </c>
      <c r="AY101" s="173" t="b">
        <f t="shared" si="520"/>
        <v>0</v>
      </c>
      <c r="AZ101" s="173" t="b">
        <f t="shared" si="520"/>
        <v>0</v>
      </c>
      <c r="BA101" s="173" t="b">
        <f t="shared" si="520"/>
        <v>0</v>
      </c>
      <c r="BB101" s="173" t="b">
        <f t="shared" si="520"/>
        <v>0</v>
      </c>
      <c r="BC101" s="173" t="b">
        <f t="shared" si="520"/>
        <v>0</v>
      </c>
      <c r="BD101" s="173" t="b">
        <f t="shared" si="520"/>
        <v>0</v>
      </c>
      <c r="BE101" s="173" t="b">
        <f t="shared" si="520"/>
        <v>0</v>
      </c>
      <c r="BF101" s="173" t="b">
        <f t="shared" si="520"/>
        <v>0</v>
      </c>
      <c r="BG101" s="173" t="b">
        <f t="shared" si="520"/>
        <v>0</v>
      </c>
      <c r="BH101" s="173" t="b">
        <f t="shared" si="520"/>
        <v>0</v>
      </c>
      <c r="BI101" s="173" t="b">
        <f t="shared" si="520"/>
        <v>0</v>
      </c>
      <c r="BJ101" s="173" t="b">
        <f t="shared" si="520"/>
        <v>0</v>
      </c>
      <c r="BK101" s="173" t="b">
        <f t="shared" si="520"/>
        <v>0</v>
      </c>
      <c r="BL101" s="173" t="b">
        <f t="shared" si="520"/>
        <v>0</v>
      </c>
      <c r="BM101" s="173" t="b">
        <f t="shared" si="520"/>
        <v>0</v>
      </c>
      <c r="BN101" s="173" t="b">
        <f t="shared" si="520"/>
        <v>0</v>
      </c>
      <c r="BO101" s="173" t="b">
        <f t="shared" si="520"/>
        <v>0</v>
      </c>
      <c r="BP101" s="173" t="b">
        <f t="shared" si="520"/>
        <v>0</v>
      </c>
      <c r="BQ101" s="173" t="b">
        <f t="shared" si="520"/>
        <v>0</v>
      </c>
      <c r="BR101" s="173" t="b">
        <f t="shared" si="520"/>
        <v>0</v>
      </c>
      <c r="BS101" s="173" t="b">
        <f t="shared" si="520"/>
        <v>0</v>
      </c>
      <c r="BT101" s="173" t="b">
        <f t="shared" si="520"/>
        <v>0</v>
      </c>
      <c r="BU101" s="173" t="b">
        <f t="shared" si="520"/>
        <v>0</v>
      </c>
      <c r="BV101" s="173" t="b">
        <f t="shared" si="520"/>
        <v>0</v>
      </c>
      <c r="BW101" s="173" t="b">
        <f t="shared" si="520"/>
        <v>0</v>
      </c>
      <c r="BX101" s="173" t="b">
        <f t="shared" si="520"/>
        <v>0</v>
      </c>
      <c r="BY101" s="173" t="b">
        <f t="shared" si="520"/>
        <v>0</v>
      </c>
      <c r="BZ101" s="173" t="b">
        <f t="shared" si="520"/>
        <v>0</v>
      </c>
    </row>
    <row r="102" spans="43:78" x14ac:dyDescent="0.2">
      <c r="AQ102" s="170"/>
      <c r="AR102" s="173" t="b">
        <f>AND(D$22&gt;0,ISNUMBER(SEARCH("SE: Education assistance-SD",D$4)))</f>
        <v>0</v>
      </c>
      <c r="AS102" s="173" t="b">
        <f>AND(E$22&gt;0,ISNUMBER(SEARCH("SE: Education assistance-SD",E$4)))</f>
        <v>0</v>
      </c>
      <c r="AT102" s="173" t="b">
        <f t="shared" ref="AT102:BZ102" si="521">AND(F$22&gt;0,ISNUMBER(SEARCH("SE: Education assistance-SD",F$4)))</f>
        <v>0</v>
      </c>
      <c r="AU102" s="173" t="b">
        <f t="shared" si="521"/>
        <v>0</v>
      </c>
      <c r="AV102" s="173" t="b">
        <f t="shared" si="521"/>
        <v>0</v>
      </c>
      <c r="AW102" s="173" t="b">
        <f t="shared" si="521"/>
        <v>0</v>
      </c>
      <c r="AX102" s="173" t="b">
        <f t="shared" si="521"/>
        <v>0</v>
      </c>
      <c r="AY102" s="173" t="b">
        <f t="shared" si="521"/>
        <v>0</v>
      </c>
      <c r="AZ102" s="173" t="b">
        <f t="shared" si="521"/>
        <v>0</v>
      </c>
      <c r="BA102" s="173" t="b">
        <f t="shared" si="521"/>
        <v>0</v>
      </c>
      <c r="BB102" s="173" t="b">
        <f t="shared" si="521"/>
        <v>0</v>
      </c>
      <c r="BC102" s="173" t="b">
        <f t="shared" si="521"/>
        <v>0</v>
      </c>
      <c r="BD102" s="173" t="b">
        <f t="shared" si="521"/>
        <v>0</v>
      </c>
      <c r="BE102" s="173" t="b">
        <f t="shared" si="521"/>
        <v>0</v>
      </c>
      <c r="BF102" s="173" t="b">
        <f t="shared" si="521"/>
        <v>0</v>
      </c>
      <c r="BG102" s="173" t="b">
        <f t="shared" si="521"/>
        <v>0</v>
      </c>
      <c r="BH102" s="173" t="b">
        <f t="shared" si="521"/>
        <v>0</v>
      </c>
      <c r="BI102" s="173" t="b">
        <f t="shared" si="521"/>
        <v>0</v>
      </c>
      <c r="BJ102" s="173" t="b">
        <f t="shared" si="521"/>
        <v>0</v>
      </c>
      <c r="BK102" s="173" t="b">
        <f t="shared" si="521"/>
        <v>0</v>
      </c>
      <c r="BL102" s="173" t="b">
        <f t="shared" si="521"/>
        <v>0</v>
      </c>
      <c r="BM102" s="173" t="b">
        <f t="shared" si="521"/>
        <v>0</v>
      </c>
      <c r="BN102" s="173" t="b">
        <f t="shared" si="521"/>
        <v>0</v>
      </c>
      <c r="BO102" s="173" t="b">
        <f t="shared" si="521"/>
        <v>0</v>
      </c>
      <c r="BP102" s="173" t="b">
        <f t="shared" si="521"/>
        <v>0</v>
      </c>
      <c r="BQ102" s="173" t="b">
        <f t="shared" si="521"/>
        <v>0</v>
      </c>
      <c r="BR102" s="173" t="b">
        <f t="shared" si="521"/>
        <v>0</v>
      </c>
      <c r="BS102" s="173" t="b">
        <f t="shared" si="521"/>
        <v>0</v>
      </c>
      <c r="BT102" s="173" t="b">
        <f t="shared" si="521"/>
        <v>0</v>
      </c>
      <c r="BU102" s="173" t="b">
        <f t="shared" si="521"/>
        <v>0</v>
      </c>
      <c r="BV102" s="173" t="b">
        <f t="shared" si="521"/>
        <v>0</v>
      </c>
      <c r="BW102" s="173" t="b">
        <f t="shared" si="521"/>
        <v>0</v>
      </c>
      <c r="BX102" s="173" t="b">
        <f t="shared" si="521"/>
        <v>0</v>
      </c>
      <c r="BY102" s="173" t="b">
        <f t="shared" si="521"/>
        <v>0</v>
      </c>
      <c r="BZ102" s="173" t="b">
        <f t="shared" si="521"/>
        <v>0</v>
      </c>
    </row>
    <row r="103" spans="43:78" x14ac:dyDescent="0.2">
      <c r="AQ103" s="170"/>
      <c r="AR103" s="173" t="b">
        <f>AND(D$22&gt;0,ISNUMBER(SEARCH("SE: Food and nutrition-SD",D$4)))</f>
        <v>0</v>
      </c>
      <c r="AS103" s="173" t="b">
        <f>AND(E$22&gt;0,ISNUMBER(SEARCH("SE: Food and nutrition-SD",E$4)))</f>
        <v>0</v>
      </c>
      <c r="AT103" s="173" t="b">
        <f t="shared" ref="AT103:BZ103" si="522">AND(F$22&gt;0,ISNUMBER(SEARCH("SE: Food and nutrition-SD",F$4)))</f>
        <v>0</v>
      </c>
      <c r="AU103" s="173" t="b">
        <f t="shared" si="522"/>
        <v>0</v>
      </c>
      <c r="AV103" s="173" t="b">
        <f t="shared" si="522"/>
        <v>0</v>
      </c>
      <c r="AW103" s="173" t="b">
        <f t="shared" si="522"/>
        <v>0</v>
      </c>
      <c r="AX103" s="173" t="b">
        <f t="shared" si="522"/>
        <v>0</v>
      </c>
      <c r="AY103" s="173" t="b">
        <f t="shared" si="522"/>
        <v>0</v>
      </c>
      <c r="AZ103" s="173" t="b">
        <f t="shared" si="522"/>
        <v>0</v>
      </c>
      <c r="BA103" s="173" t="b">
        <f t="shared" si="522"/>
        <v>0</v>
      </c>
      <c r="BB103" s="173" t="b">
        <f t="shared" si="522"/>
        <v>0</v>
      </c>
      <c r="BC103" s="173" t="b">
        <f t="shared" si="522"/>
        <v>0</v>
      </c>
      <c r="BD103" s="173" t="b">
        <f t="shared" si="522"/>
        <v>0</v>
      </c>
      <c r="BE103" s="173" t="b">
        <f t="shared" si="522"/>
        <v>0</v>
      </c>
      <c r="BF103" s="173" t="b">
        <f t="shared" si="522"/>
        <v>0</v>
      </c>
      <c r="BG103" s="173" t="b">
        <f t="shared" si="522"/>
        <v>0</v>
      </c>
      <c r="BH103" s="173" t="b">
        <f t="shared" si="522"/>
        <v>0</v>
      </c>
      <c r="BI103" s="173" t="b">
        <f t="shared" si="522"/>
        <v>0</v>
      </c>
      <c r="BJ103" s="173" t="b">
        <f t="shared" si="522"/>
        <v>0</v>
      </c>
      <c r="BK103" s="173" t="b">
        <f t="shared" si="522"/>
        <v>0</v>
      </c>
      <c r="BL103" s="173" t="b">
        <f t="shared" si="522"/>
        <v>0</v>
      </c>
      <c r="BM103" s="173" t="b">
        <f t="shared" si="522"/>
        <v>0</v>
      </c>
      <c r="BN103" s="173" t="b">
        <f t="shared" si="522"/>
        <v>0</v>
      </c>
      <c r="BO103" s="173" t="b">
        <f t="shared" si="522"/>
        <v>0</v>
      </c>
      <c r="BP103" s="173" t="b">
        <f t="shared" si="522"/>
        <v>0</v>
      </c>
      <c r="BQ103" s="173" t="b">
        <f t="shared" si="522"/>
        <v>0</v>
      </c>
      <c r="BR103" s="173" t="b">
        <f t="shared" si="522"/>
        <v>0</v>
      </c>
      <c r="BS103" s="173" t="b">
        <f t="shared" si="522"/>
        <v>0</v>
      </c>
      <c r="BT103" s="173" t="b">
        <f t="shared" si="522"/>
        <v>0</v>
      </c>
      <c r="BU103" s="173" t="b">
        <f t="shared" si="522"/>
        <v>0</v>
      </c>
      <c r="BV103" s="173" t="b">
        <f t="shared" si="522"/>
        <v>0</v>
      </c>
      <c r="BW103" s="173" t="b">
        <f t="shared" si="522"/>
        <v>0</v>
      </c>
      <c r="BX103" s="173" t="b">
        <f t="shared" si="522"/>
        <v>0</v>
      </c>
      <c r="BY103" s="173" t="b">
        <f t="shared" si="522"/>
        <v>0</v>
      </c>
      <c r="BZ103" s="173" t="b">
        <f t="shared" si="522"/>
        <v>0</v>
      </c>
    </row>
    <row r="104" spans="43:78" x14ac:dyDescent="0.2">
      <c r="AQ104" s="170"/>
      <c r="AR104" s="173" t="b">
        <f>AND(D$22&gt;0,ISNUMBER(SEARCH("SE: Legal, human rights &amp; protection-SD",D$4)))</f>
        <v>0</v>
      </c>
      <c r="AS104" s="173" t="b">
        <f>AND(E$22&gt;0,ISNUMBER(SEARCH("SE: Legal, human rights &amp; protection-SD",E$4)))</f>
        <v>0</v>
      </c>
      <c r="AT104" s="173" t="b">
        <f t="shared" ref="AT104:BZ104" si="523">AND(F$22&gt;0,ISNUMBER(SEARCH("SE: Legal, human rights &amp; protection-SD",F$4)))</f>
        <v>0</v>
      </c>
      <c r="AU104" s="173" t="b">
        <f t="shared" si="523"/>
        <v>0</v>
      </c>
      <c r="AV104" s="173" t="b">
        <f t="shared" si="523"/>
        <v>0</v>
      </c>
      <c r="AW104" s="173" t="b">
        <f t="shared" si="523"/>
        <v>0</v>
      </c>
      <c r="AX104" s="173" t="b">
        <f t="shared" si="523"/>
        <v>0</v>
      </c>
      <c r="AY104" s="173" t="b">
        <f t="shared" si="523"/>
        <v>0</v>
      </c>
      <c r="AZ104" s="173" t="b">
        <f t="shared" si="523"/>
        <v>0</v>
      </c>
      <c r="BA104" s="173" t="b">
        <f t="shared" si="523"/>
        <v>0</v>
      </c>
      <c r="BB104" s="173" t="b">
        <f t="shared" si="523"/>
        <v>0</v>
      </c>
      <c r="BC104" s="173" t="b">
        <f t="shared" si="523"/>
        <v>0</v>
      </c>
      <c r="BD104" s="173" t="b">
        <f t="shared" si="523"/>
        <v>0</v>
      </c>
      <c r="BE104" s="173" t="b">
        <f t="shared" si="523"/>
        <v>0</v>
      </c>
      <c r="BF104" s="173" t="b">
        <f t="shared" si="523"/>
        <v>0</v>
      </c>
      <c r="BG104" s="173" t="b">
        <f t="shared" si="523"/>
        <v>0</v>
      </c>
      <c r="BH104" s="173" t="b">
        <f t="shared" si="523"/>
        <v>0</v>
      </c>
      <c r="BI104" s="173" t="b">
        <f t="shared" si="523"/>
        <v>0</v>
      </c>
      <c r="BJ104" s="173" t="b">
        <f t="shared" si="523"/>
        <v>0</v>
      </c>
      <c r="BK104" s="173" t="b">
        <f t="shared" si="523"/>
        <v>0</v>
      </c>
      <c r="BL104" s="173" t="b">
        <f t="shared" si="523"/>
        <v>0</v>
      </c>
      <c r="BM104" s="173" t="b">
        <f t="shared" si="523"/>
        <v>0</v>
      </c>
      <c r="BN104" s="173" t="b">
        <f t="shared" si="523"/>
        <v>0</v>
      </c>
      <c r="BO104" s="173" t="b">
        <f t="shared" si="523"/>
        <v>0</v>
      </c>
      <c r="BP104" s="173" t="b">
        <f t="shared" si="523"/>
        <v>0</v>
      </c>
      <c r="BQ104" s="173" t="b">
        <f t="shared" si="523"/>
        <v>0</v>
      </c>
      <c r="BR104" s="173" t="b">
        <f t="shared" si="523"/>
        <v>0</v>
      </c>
      <c r="BS104" s="173" t="b">
        <f t="shared" si="523"/>
        <v>0</v>
      </c>
      <c r="BT104" s="173" t="b">
        <f t="shared" si="523"/>
        <v>0</v>
      </c>
      <c r="BU104" s="173" t="b">
        <f t="shared" si="523"/>
        <v>0</v>
      </c>
      <c r="BV104" s="173" t="b">
        <f t="shared" si="523"/>
        <v>0</v>
      </c>
      <c r="BW104" s="173" t="b">
        <f t="shared" si="523"/>
        <v>0</v>
      </c>
      <c r="BX104" s="173" t="b">
        <f t="shared" si="523"/>
        <v>0</v>
      </c>
      <c r="BY104" s="173" t="b">
        <f t="shared" si="523"/>
        <v>0</v>
      </c>
      <c r="BZ104" s="173" t="b">
        <f t="shared" si="523"/>
        <v>0</v>
      </c>
    </row>
    <row r="105" spans="43:78" x14ac:dyDescent="0.2">
      <c r="AQ105" s="170"/>
      <c r="AR105" s="173" t="b">
        <f>AND(D$22&gt;0,ISNUMBER(SEARCH("SE: Not Disaggregated-SD",D$4)))</f>
        <v>0</v>
      </c>
      <c r="AS105" s="173" t="b">
        <f>AND(E$22&gt;0,ISNUMBER(SEARCH("SE: Not Disaggregated-SD",E$4)))</f>
        <v>0</v>
      </c>
      <c r="AT105" s="173" t="b">
        <f t="shared" ref="AT105:BZ105" si="524">AND(F$22&gt;0,ISNUMBER(SEARCH("SE: Not Disaggregated-SD",F$4)))</f>
        <v>0</v>
      </c>
      <c r="AU105" s="173" t="b">
        <f t="shared" si="524"/>
        <v>0</v>
      </c>
      <c r="AV105" s="173" t="b">
        <f t="shared" si="524"/>
        <v>0</v>
      </c>
      <c r="AW105" s="173" t="b">
        <f t="shared" si="524"/>
        <v>0</v>
      </c>
      <c r="AX105" s="173" t="b">
        <f t="shared" si="524"/>
        <v>0</v>
      </c>
      <c r="AY105" s="173" t="b">
        <f t="shared" si="524"/>
        <v>0</v>
      </c>
      <c r="AZ105" s="173" t="b">
        <f t="shared" si="524"/>
        <v>0</v>
      </c>
      <c r="BA105" s="173" t="b">
        <f t="shared" si="524"/>
        <v>0</v>
      </c>
      <c r="BB105" s="173" t="b">
        <f t="shared" si="524"/>
        <v>0</v>
      </c>
      <c r="BC105" s="173" t="b">
        <f t="shared" si="524"/>
        <v>0</v>
      </c>
      <c r="BD105" s="173" t="b">
        <f t="shared" si="524"/>
        <v>0</v>
      </c>
      <c r="BE105" s="173" t="b">
        <f t="shared" si="524"/>
        <v>0</v>
      </c>
      <c r="BF105" s="173" t="b">
        <f t="shared" si="524"/>
        <v>0</v>
      </c>
      <c r="BG105" s="173" t="b">
        <f t="shared" si="524"/>
        <v>0</v>
      </c>
      <c r="BH105" s="173" t="b">
        <f t="shared" si="524"/>
        <v>0</v>
      </c>
      <c r="BI105" s="173" t="b">
        <f t="shared" si="524"/>
        <v>0</v>
      </c>
      <c r="BJ105" s="173" t="b">
        <f t="shared" si="524"/>
        <v>0</v>
      </c>
      <c r="BK105" s="173" t="b">
        <f t="shared" si="524"/>
        <v>0</v>
      </c>
      <c r="BL105" s="173" t="b">
        <f t="shared" si="524"/>
        <v>0</v>
      </c>
      <c r="BM105" s="173" t="b">
        <f t="shared" si="524"/>
        <v>0</v>
      </c>
      <c r="BN105" s="173" t="b">
        <f t="shared" si="524"/>
        <v>0</v>
      </c>
      <c r="BO105" s="173" t="b">
        <f t="shared" si="524"/>
        <v>0</v>
      </c>
      <c r="BP105" s="173" t="b">
        <f t="shared" si="524"/>
        <v>0</v>
      </c>
      <c r="BQ105" s="173" t="b">
        <f t="shared" si="524"/>
        <v>0</v>
      </c>
      <c r="BR105" s="173" t="b">
        <f t="shared" si="524"/>
        <v>0</v>
      </c>
      <c r="BS105" s="173" t="b">
        <f t="shared" si="524"/>
        <v>0</v>
      </c>
      <c r="BT105" s="173" t="b">
        <f t="shared" si="524"/>
        <v>0</v>
      </c>
      <c r="BU105" s="173" t="b">
        <f t="shared" si="524"/>
        <v>0</v>
      </c>
      <c r="BV105" s="173" t="b">
        <f t="shared" si="524"/>
        <v>0</v>
      </c>
      <c r="BW105" s="173" t="b">
        <f t="shared" si="524"/>
        <v>0</v>
      </c>
      <c r="BX105" s="173" t="b">
        <f t="shared" si="524"/>
        <v>0</v>
      </c>
      <c r="BY105" s="173" t="b">
        <f t="shared" si="524"/>
        <v>0</v>
      </c>
      <c r="BZ105" s="173" t="b">
        <f t="shared" si="524"/>
        <v>0</v>
      </c>
    </row>
    <row r="106" spans="43:78" x14ac:dyDescent="0.2">
      <c r="AQ106" s="170"/>
      <c r="AR106" s="173" t="b">
        <f>AND(D$22&gt;0,ISNUMBER(SEARCH("SE: Psychosocial support-SD",D$4)))</f>
        <v>0</v>
      </c>
      <c r="AS106" s="173" t="b">
        <f>AND(E$22&gt;0,ISNUMBER(SEARCH("SE: Psychosocial support-SD",E$4)))</f>
        <v>0</v>
      </c>
      <c r="AT106" s="173" t="b">
        <f t="shared" ref="AT106:BZ106" si="525">AND(F$22&gt;0,ISNUMBER(SEARCH("SE: Psychosocial support-SD",F$4)))</f>
        <v>0</v>
      </c>
      <c r="AU106" s="173" t="b">
        <f t="shared" si="525"/>
        <v>0</v>
      </c>
      <c r="AV106" s="173" t="b">
        <f t="shared" si="525"/>
        <v>0</v>
      </c>
      <c r="AW106" s="173" t="b">
        <f t="shared" si="525"/>
        <v>0</v>
      </c>
      <c r="AX106" s="173" t="b">
        <f t="shared" si="525"/>
        <v>0</v>
      </c>
      <c r="AY106" s="173" t="b">
        <f t="shared" si="525"/>
        <v>0</v>
      </c>
      <c r="AZ106" s="173" t="b">
        <f t="shared" si="525"/>
        <v>0</v>
      </c>
      <c r="BA106" s="173" t="b">
        <f t="shared" si="525"/>
        <v>0</v>
      </c>
      <c r="BB106" s="173" t="b">
        <f t="shared" si="525"/>
        <v>0</v>
      </c>
      <c r="BC106" s="173" t="b">
        <f t="shared" si="525"/>
        <v>0</v>
      </c>
      <c r="BD106" s="173" t="b">
        <f t="shared" si="525"/>
        <v>0</v>
      </c>
      <c r="BE106" s="173" t="b">
        <f t="shared" si="525"/>
        <v>0</v>
      </c>
      <c r="BF106" s="173" t="b">
        <f t="shared" si="525"/>
        <v>0</v>
      </c>
      <c r="BG106" s="173" t="b">
        <f t="shared" si="525"/>
        <v>0</v>
      </c>
      <c r="BH106" s="173" t="b">
        <f t="shared" si="525"/>
        <v>0</v>
      </c>
      <c r="BI106" s="173" t="b">
        <f t="shared" si="525"/>
        <v>0</v>
      </c>
      <c r="BJ106" s="173" t="b">
        <f t="shared" si="525"/>
        <v>0</v>
      </c>
      <c r="BK106" s="173" t="b">
        <f t="shared" si="525"/>
        <v>0</v>
      </c>
      <c r="BL106" s="173" t="b">
        <f t="shared" si="525"/>
        <v>0</v>
      </c>
      <c r="BM106" s="173" t="b">
        <f t="shared" si="525"/>
        <v>0</v>
      </c>
      <c r="BN106" s="173" t="b">
        <f t="shared" si="525"/>
        <v>0</v>
      </c>
      <c r="BO106" s="173" t="b">
        <f t="shared" si="525"/>
        <v>0</v>
      </c>
      <c r="BP106" s="173" t="b">
        <f t="shared" si="525"/>
        <v>0</v>
      </c>
      <c r="BQ106" s="173" t="b">
        <f t="shared" si="525"/>
        <v>0</v>
      </c>
      <c r="BR106" s="173" t="b">
        <f t="shared" si="525"/>
        <v>0</v>
      </c>
      <c r="BS106" s="173" t="b">
        <f t="shared" si="525"/>
        <v>0</v>
      </c>
      <c r="BT106" s="173" t="b">
        <f t="shared" si="525"/>
        <v>0</v>
      </c>
      <c r="BU106" s="173" t="b">
        <f t="shared" si="525"/>
        <v>0</v>
      </c>
      <c r="BV106" s="173" t="b">
        <f t="shared" si="525"/>
        <v>0</v>
      </c>
      <c r="BW106" s="173" t="b">
        <f t="shared" si="525"/>
        <v>0</v>
      </c>
      <c r="BX106" s="173" t="b">
        <f t="shared" si="525"/>
        <v>0</v>
      </c>
      <c r="BY106" s="173" t="b">
        <f t="shared" si="525"/>
        <v>0</v>
      </c>
      <c r="BZ106" s="173" t="b">
        <f t="shared" si="525"/>
        <v>0</v>
      </c>
    </row>
    <row r="107" spans="43:78" x14ac:dyDescent="0.2">
      <c r="AQ107" s="170"/>
      <c r="AR107" s="173" t="b">
        <f>AND(D$23&gt;0,ISNUMBER(SEARCH("C&amp;T: HIV Clinical Services-SD",D$4)))</f>
        <v>0</v>
      </c>
      <c r="AS107" s="173" t="b">
        <f>AND(E$23&gt;0,ISNUMBER(SEARCH("C&amp;T: HIV Clinical Services-SD",E$4)))</f>
        <v>0</v>
      </c>
      <c r="AT107" s="173" t="b">
        <f t="shared" ref="AT107:BZ107" si="526">AND(F$23&gt;0,ISNUMBER(SEARCH("C&amp;T: HIV Clinical Services-SD",F$4)))</f>
        <v>0</v>
      </c>
      <c r="AU107" s="173" t="b">
        <f t="shared" si="526"/>
        <v>0</v>
      </c>
      <c r="AV107" s="173" t="b">
        <f t="shared" si="526"/>
        <v>0</v>
      </c>
      <c r="AW107" s="173" t="b">
        <f t="shared" si="526"/>
        <v>0</v>
      </c>
      <c r="AX107" s="173" t="b">
        <f t="shared" si="526"/>
        <v>0</v>
      </c>
      <c r="AY107" s="173" t="b">
        <f t="shared" si="526"/>
        <v>0</v>
      </c>
      <c r="AZ107" s="173" t="b">
        <f t="shared" si="526"/>
        <v>0</v>
      </c>
      <c r="BA107" s="173" t="b">
        <f t="shared" si="526"/>
        <v>0</v>
      </c>
      <c r="BB107" s="173" t="b">
        <f t="shared" si="526"/>
        <v>0</v>
      </c>
      <c r="BC107" s="173" t="b">
        <f t="shared" si="526"/>
        <v>0</v>
      </c>
      <c r="BD107" s="173" t="b">
        <f t="shared" si="526"/>
        <v>0</v>
      </c>
      <c r="BE107" s="173" t="b">
        <f t="shared" si="526"/>
        <v>0</v>
      </c>
      <c r="BF107" s="173" t="b">
        <f t="shared" si="526"/>
        <v>0</v>
      </c>
      <c r="BG107" s="173" t="b">
        <f t="shared" si="526"/>
        <v>0</v>
      </c>
      <c r="BH107" s="173" t="b">
        <f t="shared" si="526"/>
        <v>0</v>
      </c>
      <c r="BI107" s="173" t="b">
        <f t="shared" si="526"/>
        <v>0</v>
      </c>
      <c r="BJ107" s="173" t="b">
        <f t="shared" si="526"/>
        <v>0</v>
      </c>
      <c r="BK107" s="173" t="b">
        <f t="shared" si="526"/>
        <v>0</v>
      </c>
      <c r="BL107" s="173" t="b">
        <f t="shared" si="526"/>
        <v>0</v>
      </c>
      <c r="BM107" s="173" t="b">
        <f t="shared" si="526"/>
        <v>0</v>
      </c>
      <c r="BN107" s="173" t="b">
        <f t="shared" si="526"/>
        <v>0</v>
      </c>
      <c r="BO107" s="173" t="b">
        <f t="shared" si="526"/>
        <v>0</v>
      </c>
      <c r="BP107" s="173" t="b">
        <f t="shared" si="526"/>
        <v>0</v>
      </c>
      <c r="BQ107" s="173" t="b">
        <f t="shared" si="526"/>
        <v>0</v>
      </c>
      <c r="BR107" s="173" t="b">
        <f t="shared" si="526"/>
        <v>0</v>
      </c>
      <c r="BS107" s="173" t="b">
        <f t="shared" si="526"/>
        <v>0</v>
      </c>
      <c r="BT107" s="173" t="b">
        <f t="shared" si="526"/>
        <v>0</v>
      </c>
      <c r="BU107" s="173" t="b">
        <f t="shared" si="526"/>
        <v>0</v>
      </c>
      <c r="BV107" s="173" t="b">
        <f t="shared" si="526"/>
        <v>0</v>
      </c>
      <c r="BW107" s="173" t="b">
        <f t="shared" si="526"/>
        <v>0</v>
      </c>
      <c r="BX107" s="173" t="b">
        <f t="shared" si="526"/>
        <v>0</v>
      </c>
      <c r="BY107" s="173" t="b">
        <f t="shared" si="526"/>
        <v>0</v>
      </c>
      <c r="BZ107" s="173" t="b">
        <f t="shared" si="526"/>
        <v>0</v>
      </c>
    </row>
    <row r="108" spans="43:78" x14ac:dyDescent="0.2">
      <c r="AQ108" s="170"/>
      <c r="AR108" s="173" t="b">
        <f>AND(D$23&gt;0,ISNUMBER(SEARCH("C&amp;T: HIV Drugs-SD",D$4)))</f>
        <v>0</v>
      </c>
      <c r="AS108" s="173" t="b">
        <f>AND(E$23&gt;0,ISNUMBER(SEARCH("C&amp;T: HIV Drugs-SD",E$4)))</f>
        <v>0</v>
      </c>
      <c r="AT108" s="173" t="b">
        <f t="shared" ref="AT108:BZ108" si="527">AND(F$23&gt;0,ISNUMBER(SEARCH("C&amp;T: HIV Drugs-SD",F$4)))</f>
        <v>0</v>
      </c>
      <c r="AU108" s="173" t="b">
        <f t="shared" si="527"/>
        <v>0</v>
      </c>
      <c r="AV108" s="173" t="b">
        <f t="shared" si="527"/>
        <v>0</v>
      </c>
      <c r="AW108" s="173" t="b">
        <f t="shared" si="527"/>
        <v>0</v>
      </c>
      <c r="AX108" s="173" t="b">
        <f t="shared" si="527"/>
        <v>0</v>
      </c>
      <c r="AY108" s="173" t="b">
        <f t="shared" si="527"/>
        <v>0</v>
      </c>
      <c r="AZ108" s="173" t="b">
        <f t="shared" si="527"/>
        <v>0</v>
      </c>
      <c r="BA108" s="173" t="b">
        <f t="shared" si="527"/>
        <v>0</v>
      </c>
      <c r="BB108" s="173" t="b">
        <f t="shared" si="527"/>
        <v>0</v>
      </c>
      <c r="BC108" s="173" t="b">
        <f t="shared" si="527"/>
        <v>0</v>
      </c>
      <c r="BD108" s="173" t="b">
        <f t="shared" si="527"/>
        <v>0</v>
      </c>
      <c r="BE108" s="173" t="b">
        <f t="shared" si="527"/>
        <v>0</v>
      </c>
      <c r="BF108" s="173" t="b">
        <f t="shared" si="527"/>
        <v>0</v>
      </c>
      <c r="BG108" s="173" t="b">
        <f t="shared" si="527"/>
        <v>0</v>
      </c>
      <c r="BH108" s="173" t="b">
        <f t="shared" si="527"/>
        <v>0</v>
      </c>
      <c r="BI108" s="173" t="b">
        <f t="shared" si="527"/>
        <v>0</v>
      </c>
      <c r="BJ108" s="173" t="b">
        <f t="shared" si="527"/>
        <v>0</v>
      </c>
      <c r="BK108" s="173" t="b">
        <f t="shared" si="527"/>
        <v>0</v>
      </c>
      <c r="BL108" s="173" t="b">
        <f t="shared" si="527"/>
        <v>0</v>
      </c>
      <c r="BM108" s="173" t="b">
        <f t="shared" si="527"/>
        <v>0</v>
      </c>
      <c r="BN108" s="173" t="b">
        <f t="shared" si="527"/>
        <v>0</v>
      </c>
      <c r="BO108" s="173" t="b">
        <f t="shared" si="527"/>
        <v>0</v>
      </c>
      <c r="BP108" s="173" t="b">
        <f t="shared" si="527"/>
        <v>0</v>
      </c>
      <c r="BQ108" s="173" t="b">
        <f t="shared" si="527"/>
        <v>0</v>
      </c>
      <c r="BR108" s="173" t="b">
        <f t="shared" si="527"/>
        <v>0</v>
      </c>
      <c r="BS108" s="173" t="b">
        <f t="shared" si="527"/>
        <v>0</v>
      </c>
      <c r="BT108" s="173" t="b">
        <f t="shared" si="527"/>
        <v>0</v>
      </c>
      <c r="BU108" s="173" t="b">
        <f t="shared" si="527"/>
        <v>0</v>
      </c>
      <c r="BV108" s="173" t="b">
        <f t="shared" si="527"/>
        <v>0</v>
      </c>
      <c r="BW108" s="173" t="b">
        <f t="shared" si="527"/>
        <v>0</v>
      </c>
      <c r="BX108" s="173" t="b">
        <f t="shared" si="527"/>
        <v>0</v>
      </c>
      <c r="BY108" s="173" t="b">
        <f t="shared" si="527"/>
        <v>0</v>
      </c>
      <c r="BZ108" s="173" t="b">
        <f t="shared" si="527"/>
        <v>0</v>
      </c>
    </row>
    <row r="109" spans="43:78" x14ac:dyDescent="0.2">
      <c r="AQ109" s="170"/>
      <c r="AR109" s="173" t="b">
        <f>AND(D$23&gt;0,ISNUMBER(SEARCH("C&amp;T: HIV Laboratory Services-SD",D$4)))</f>
        <v>0</v>
      </c>
      <c r="AS109" s="173" t="b">
        <f>AND(E$23&gt;0,ISNUMBER(SEARCH("C&amp;T: HIV Laboratory Services-SD",E$4)))</f>
        <v>0</v>
      </c>
      <c r="AT109" s="173" t="b">
        <f t="shared" ref="AT109:BZ109" si="528">AND(F$23&gt;0,ISNUMBER(SEARCH("C&amp;T: HIV Laboratory Services-SD",F$4)))</f>
        <v>0</v>
      </c>
      <c r="AU109" s="173" t="b">
        <f t="shared" si="528"/>
        <v>0</v>
      </c>
      <c r="AV109" s="173" t="b">
        <f t="shared" si="528"/>
        <v>0</v>
      </c>
      <c r="AW109" s="173" t="b">
        <f t="shared" si="528"/>
        <v>0</v>
      </c>
      <c r="AX109" s="173" t="b">
        <f t="shared" si="528"/>
        <v>0</v>
      </c>
      <c r="AY109" s="173" t="b">
        <f t="shared" si="528"/>
        <v>0</v>
      </c>
      <c r="AZ109" s="173" t="b">
        <f t="shared" si="528"/>
        <v>0</v>
      </c>
      <c r="BA109" s="173" t="b">
        <f t="shared" si="528"/>
        <v>0</v>
      </c>
      <c r="BB109" s="173" t="b">
        <f t="shared" si="528"/>
        <v>0</v>
      </c>
      <c r="BC109" s="173" t="b">
        <f t="shared" si="528"/>
        <v>0</v>
      </c>
      <c r="BD109" s="173" t="b">
        <f t="shared" si="528"/>
        <v>0</v>
      </c>
      <c r="BE109" s="173" t="b">
        <f t="shared" si="528"/>
        <v>0</v>
      </c>
      <c r="BF109" s="173" t="b">
        <f t="shared" si="528"/>
        <v>0</v>
      </c>
      <c r="BG109" s="173" t="b">
        <f t="shared" si="528"/>
        <v>0</v>
      </c>
      <c r="BH109" s="173" t="b">
        <f t="shared" si="528"/>
        <v>0</v>
      </c>
      <c r="BI109" s="173" t="b">
        <f t="shared" si="528"/>
        <v>0</v>
      </c>
      <c r="BJ109" s="173" t="b">
        <f t="shared" si="528"/>
        <v>0</v>
      </c>
      <c r="BK109" s="173" t="b">
        <f t="shared" si="528"/>
        <v>0</v>
      </c>
      <c r="BL109" s="173" t="b">
        <f t="shared" si="528"/>
        <v>0</v>
      </c>
      <c r="BM109" s="173" t="b">
        <f t="shared" si="528"/>
        <v>0</v>
      </c>
      <c r="BN109" s="173" t="b">
        <f t="shared" si="528"/>
        <v>0</v>
      </c>
      <c r="BO109" s="173" t="b">
        <f t="shared" si="528"/>
        <v>0</v>
      </c>
      <c r="BP109" s="173" t="b">
        <f t="shared" si="528"/>
        <v>0</v>
      </c>
      <c r="BQ109" s="173" t="b">
        <f t="shared" si="528"/>
        <v>0</v>
      </c>
      <c r="BR109" s="173" t="b">
        <f t="shared" si="528"/>
        <v>0</v>
      </c>
      <c r="BS109" s="173" t="b">
        <f t="shared" si="528"/>
        <v>0</v>
      </c>
      <c r="BT109" s="173" t="b">
        <f t="shared" si="528"/>
        <v>0</v>
      </c>
      <c r="BU109" s="173" t="b">
        <f t="shared" si="528"/>
        <v>0</v>
      </c>
      <c r="BV109" s="173" t="b">
        <f t="shared" si="528"/>
        <v>0</v>
      </c>
      <c r="BW109" s="173" t="b">
        <f t="shared" si="528"/>
        <v>0</v>
      </c>
      <c r="BX109" s="173" t="b">
        <f t="shared" si="528"/>
        <v>0</v>
      </c>
      <c r="BY109" s="173" t="b">
        <f t="shared" si="528"/>
        <v>0</v>
      </c>
      <c r="BZ109" s="173" t="b">
        <f t="shared" si="528"/>
        <v>0</v>
      </c>
    </row>
    <row r="110" spans="43:78" x14ac:dyDescent="0.2">
      <c r="AQ110" s="170"/>
      <c r="AR110" s="173" t="b">
        <f>AND(D$23&gt;0,ISNUMBER(SEARCH("C&amp;T: Not Disaggregated-SD",D$4)))</f>
        <v>0</v>
      </c>
      <c r="AS110" s="173" t="b">
        <f>AND(E$23&gt;0,ISNUMBER(SEARCH("C&amp;T: Not Disaggregated-SD",E$4)))</f>
        <v>0</v>
      </c>
      <c r="AT110" s="173" t="b">
        <f t="shared" ref="AT110:BZ110" si="529">AND(F$23&gt;0,ISNUMBER(SEARCH("C&amp;T: Not Disaggregated-SD",F$4)))</f>
        <v>0</v>
      </c>
      <c r="AU110" s="173" t="b">
        <f t="shared" si="529"/>
        <v>0</v>
      </c>
      <c r="AV110" s="173" t="b">
        <f t="shared" si="529"/>
        <v>0</v>
      </c>
      <c r="AW110" s="173" t="b">
        <f t="shared" si="529"/>
        <v>0</v>
      </c>
      <c r="AX110" s="173" t="b">
        <f t="shared" si="529"/>
        <v>0</v>
      </c>
      <c r="AY110" s="173" t="b">
        <f t="shared" si="529"/>
        <v>0</v>
      </c>
      <c r="AZ110" s="173" t="b">
        <f t="shared" si="529"/>
        <v>0</v>
      </c>
      <c r="BA110" s="173" t="b">
        <f t="shared" si="529"/>
        <v>0</v>
      </c>
      <c r="BB110" s="173" t="b">
        <f t="shared" si="529"/>
        <v>0</v>
      </c>
      <c r="BC110" s="173" t="b">
        <f t="shared" si="529"/>
        <v>0</v>
      </c>
      <c r="BD110" s="173" t="b">
        <f t="shared" si="529"/>
        <v>0</v>
      </c>
      <c r="BE110" s="173" t="b">
        <f t="shared" si="529"/>
        <v>0</v>
      </c>
      <c r="BF110" s="173" t="b">
        <f t="shared" si="529"/>
        <v>0</v>
      </c>
      <c r="BG110" s="173" t="b">
        <f t="shared" si="529"/>
        <v>0</v>
      </c>
      <c r="BH110" s="173" t="b">
        <f t="shared" si="529"/>
        <v>0</v>
      </c>
      <c r="BI110" s="173" t="b">
        <f t="shared" si="529"/>
        <v>0</v>
      </c>
      <c r="BJ110" s="173" t="b">
        <f t="shared" si="529"/>
        <v>0</v>
      </c>
      <c r="BK110" s="173" t="b">
        <f t="shared" si="529"/>
        <v>0</v>
      </c>
      <c r="BL110" s="173" t="b">
        <f t="shared" si="529"/>
        <v>0</v>
      </c>
      <c r="BM110" s="173" t="b">
        <f t="shared" si="529"/>
        <v>0</v>
      </c>
      <c r="BN110" s="173" t="b">
        <f t="shared" si="529"/>
        <v>0</v>
      </c>
      <c r="BO110" s="173" t="b">
        <f t="shared" si="529"/>
        <v>0</v>
      </c>
      <c r="BP110" s="173" t="b">
        <f t="shared" si="529"/>
        <v>0</v>
      </c>
      <c r="BQ110" s="173" t="b">
        <f t="shared" si="529"/>
        <v>0</v>
      </c>
      <c r="BR110" s="173" t="b">
        <f t="shared" si="529"/>
        <v>0</v>
      </c>
      <c r="BS110" s="173" t="b">
        <f t="shared" si="529"/>
        <v>0</v>
      </c>
      <c r="BT110" s="173" t="b">
        <f t="shared" si="529"/>
        <v>0</v>
      </c>
      <c r="BU110" s="173" t="b">
        <f t="shared" si="529"/>
        <v>0</v>
      </c>
      <c r="BV110" s="173" t="b">
        <f t="shared" si="529"/>
        <v>0</v>
      </c>
      <c r="BW110" s="173" t="b">
        <f t="shared" si="529"/>
        <v>0</v>
      </c>
      <c r="BX110" s="173" t="b">
        <f t="shared" si="529"/>
        <v>0</v>
      </c>
      <c r="BY110" s="173" t="b">
        <f t="shared" si="529"/>
        <v>0</v>
      </c>
      <c r="BZ110" s="173" t="b">
        <f t="shared" si="529"/>
        <v>0</v>
      </c>
    </row>
    <row r="111" spans="43:78" x14ac:dyDescent="0.2">
      <c r="AQ111" s="170"/>
      <c r="AR111" s="173" t="b">
        <f>AND(D$23&gt;0,ISNUMBER(SEARCH("HTS: Community-based testing-SD",D$4)))</f>
        <v>0</v>
      </c>
      <c r="AS111" s="173" t="b">
        <f>AND(E$23&gt;0,ISNUMBER(SEARCH("HTS: Community-based testing-SD",E$4)))</f>
        <v>0</v>
      </c>
      <c r="AT111" s="173" t="b">
        <f t="shared" ref="AT111:BZ111" si="530">AND(F$23&gt;0,ISNUMBER(SEARCH("HTS: Community-based testing-SD",F$4)))</f>
        <v>0</v>
      </c>
      <c r="AU111" s="173" t="b">
        <f t="shared" si="530"/>
        <v>0</v>
      </c>
      <c r="AV111" s="173" t="b">
        <f t="shared" si="530"/>
        <v>0</v>
      </c>
      <c r="AW111" s="173" t="b">
        <f t="shared" si="530"/>
        <v>0</v>
      </c>
      <c r="AX111" s="173" t="b">
        <f t="shared" si="530"/>
        <v>0</v>
      </c>
      <c r="AY111" s="173" t="b">
        <f t="shared" si="530"/>
        <v>0</v>
      </c>
      <c r="AZ111" s="173" t="b">
        <f t="shared" si="530"/>
        <v>0</v>
      </c>
      <c r="BA111" s="173" t="b">
        <f t="shared" si="530"/>
        <v>0</v>
      </c>
      <c r="BB111" s="173" t="b">
        <f t="shared" si="530"/>
        <v>0</v>
      </c>
      <c r="BC111" s="173" t="b">
        <f t="shared" si="530"/>
        <v>0</v>
      </c>
      <c r="BD111" s="173" t="b">
        <f t="shared" si="530"/>
        <v>0</v>
      </c>
      <c r="BE111" s="173" t="b">
        <f t="shared" si="530"/>
        <v>0</v>
      </c>
      <c r="BF111" s="173" t="b">
        <f t="shared" si="530"/>
        <v>0</v>
      </c>
      <c r="BG111" s="173" t="b">
        <f t="shared" si="530"/>
        <v>0</v>
      </c>
      <c r="BH111" s="173" t="b">
        <f t="shared" si="530"/>
        <v>0</v>
      </c>
      <c r="BI111" s="173" t="b">
        <f t="shared" si="530"/>
        <v>0</v>
      </c>
      <c r="BJ111" s="173" t="b">
        <f t="shared" si="530"/>
        <v>0</v>
      </c>
      <c r="BK111" s="173" t="b">
        <f t="shared" si="530"/>
        <v>0</v>
      </c>
      <c r="BL111" s="173" t="b">
        <f t="shared" si="530"/>
        <v>0</v>
      </c>
      <c r="BM111" s="173" t="b">
        <f t="shared" si="530"/>
        <v>0</v>
      </c>
      <c r="BN111" s="173" t="b">
        <f t="shared" si="530"/>
        <v>0</v>
      </c>
      <c r="BO111" s="173" t="b">
        <f t="shared" si="530"/>
        <v>0</v>
      </c>
      <c r="BP111" s="173" t="b">
        <f t="shared" si="530"/>
        <v>0</v>
      </c>
      <c r="BQ111" s="173" t="b">
        <f t="shared" si="530"/>
        <v>0</v>
      </c>
      <c r="BR111" s="173" t="b">
        <f t="shared" si="530"/>
        <v>0</v>
      </c>
      <c r="BS111" s="173" t="b">
        <f t="shared" si="530"/>
        <v>0</v>
      </c>
      <c r="BT111" s="173" t="b">
        <f t="shared" si="530"/>
        <v>0</v>
      </c>
      <c r="BU111" s="173" t="b">
        <f t="shared" si="530"/>
        <v>0</v>
      </c>
      <c r="BV111" s="173" t="b">
        <f t="shared" si="530"/>
        <v>0</v>
      </c>
      <c r="BW111" s="173" t="b">
        <f t="shared" si="530"/>
        <v>0</v>
      </c>
      <c r="BX111" s="173" t="b">
        <f t="shared" si="530"/>
        <v>0</v>
      </c>
      <c r="BY111" s="173" t="b">
        <f t="shared" si="530"/>
        <v>0</v>
      </c>
      <c r="BZ111" s="173" t="b">
        <f t="shared" si="530"/>
        <v>0</v>
      </c>
    </row>
    <row r="112" spans="43:78" x14ac:dyDescent="0.2">
      <c r="AQ112" s="170"/>
      <c r="AR112" s="173" t="b">
        <f>AND(D$23&gt;0,ISNUMBER(SEARCH("HTS: Facility-based testing-SD",D$4)))</f>
        <v>0</v>
      </c>
      <c r="AS112" s="173" t="b">
        <f>AND(E$23&gt;0,ISNUMBER(SEARCH("HTS: Facility-based testing-SD",E$4)))</f>
        <v>0</v>
      </c>
      <c r="AT112" s="173" t="b">
        <f t="shared" ref="AT112:BZ112" si="531">AND(F$23&gt;0,ISNUMBER(SEARCH("HTS: Facility-based testing-SD",F$4)))</f>
        <v>0</v>
      </c>
      <c r="AU112" s="173" t="b">
        <f t="shared" si="531"/>
        <v>0</v>
      </c>
      <c r="AV112" s="173" t="b">
        <f t="shared" si="531"/>
        <v>0</v>
      </c>
      <c r="AW112" s="173" t="b">
        <f t="shared" si="531"/>
        <v>0</v>
      </c>
      <c r="AX112" s="173" t="b">
        <f t="shared" si="531"/>
        <v>0</v>
      </c>
      <c r="AY112" s="173" t="b">
        <f t="shared" si="531"/>
        <v>0</v>
      </c>
      <c r="AZ112" s="173" t="b">
        <f t="shared" si="531"/>
        <v>0</v>
      </c>
      <c r="BA112" s="173" t="b">
        <f t="shared" si="531"/>
        <v>0</v>
      </c>
      <c r="BB112" s="173" t="b">
        <f t="shared" si="531"/>
        <v>0</v>
      </c>
      <c r="BC112" s="173" t="b">
        <f t="shared" si="531"/>
        <v>0</v>
      </c>
      <c r="BD112" s="173" t="b">
        <f t="shared" si="531"/>
        <v>0</v>
      </c>
      <c r="BE112" s="173" t="b">
        <f t="shared" si="531"/>
        <v>0</v>
      </c>
      <c r="BF112" s="173" t="b">
        <f t="shared" si="531"/>
        <v>0</v>
      </c>
      <c r="BG112" s="173" t="b">
        <f t="shared" si="531"/>
        <v>0</v>
      </c>
      <c r="BH112" s="173" t="b">
        <f t="shared" si="531"/>
        <v>0</v>
      </c>
      <c r="BI112" s="173" t="b">
        <f t="shared" si="531"/>
        <v>0</v>
      </c>
      <c r="BJ112" s="173" t="b">
        <f t="shared" si="531"/>
        <v>0</v>
      </c>
      <c r="BK112" s="173" t="b">
        <f t="shared" si="531"/>
        <v>0</v>
      </c>
      <c r="BL112" s="173" t="b">
        <f t="shared" si="531"/>
        <v>0</v>
      </c>
      <c r="BM112" s="173" t="b">
        <f t="shared" si="531"/>
        <v>0</v>
      </c>
      <c r="BN112" s="173" t="b">
        <f t="shared" si="531"/>
        <v>0</v>
      </c>
      <c r="BO112" s="173" t="b">
        <f t="shared" si="531"/>
        <v>0</v>
      </c>
      <c r="BP112" s="173" t="b">
        <f t="shared" si="531"/>
        <v>0</v>
      </c>
      <c r="BQ112" s="173" t="b">
        <f t="shared" si="531"/>
        <v>0</v>
      </c>
      <c r="BR112" s="173" t="b">
        <f t="shared" si="531"/>
        <v>0</v>
      </c>
      <c r="BS112" s="173" t="b">
        <f t="shared" si="531"/>
        <v>0</v>
      </c>
      <c r="BT112" s="173" t="b">
        <f t="shared" si="531"/>
        <v>0</v>
      </c>
      <c r="BU112" s="173" t="b">
        <f t="shared" si="531"/>
        <v>0</v>
      </c>
      <c r="BV112" s="173" t="b">
        <f t="shared" si="531"/>
        <v>0</v>
      </c>
      <c r="BW112" s="173" t="b">
        <f t="shared" si="531"/>
        <v>0</v>
      </c>
      <c r="BX112" s="173" t="b">
        <f t="shared" si="531"/>
        <v>0</v>
      </c>
      <c r="BY112" s="173" t="b">
        <f t="shared" si="531"/>
        <v>0</v>
      </c>
      <c r="BZ112" s="173" t="b">
        <f t="shared" si="531"/>
        <v>0</v>
      </c>
    </row>
    <row r="113" spans="43:78" x14ac:dyDescent="0.2">
      <c r="AQ113" s="170"/>
      <c r="AR113" s="173" t="b">
        <f>AND(D$23&gt;0,ISNUMBER(SEARCH("HTS: Not Disaggregated-SD",D$4)))</f>
        <v>0</v>
      </c>
      <c r="AS113" s="173" t="b">
        <f>AND(E$23&gt;0,ISNUMBER(SEARCH("HTS: Not Disaggregated-SD",E$4)))</f>
        <v>0</v>
      </c>
      <c r="AT113" s="173" t="b">
        <f t="shared" ref="AT113:BZ113" si="532">AND(F$23&gt;0,ISNUMBER(SEARCH("HTS: Not Disaggregated-SD",F$4)))</f>
        <v>0</v>
      </c>
      <c r="AU113" s="173" t="b">
        <f t="shared" si="532"/>
        <v>0</v>
      </c>
      <c r="AV113" s="173" t="b">
        <f t="shared" si="532"/>
        <v>0</v>
      </c>
      <c r="AW113" s="173" t="b">
        <f t="shared" si="532"/>
        <v>0</v>
      </c>
      <c r="AX113" s="173" t="b">
        <f t="shared" si="532"/>
        <v>0</v>
      </c>
      <c r="AY113" s="173" t="b">
        <f t="shared" si="532"/>
        <v>0</v>
      </c>
      <c r="AZ113" s="173" t="b">
        <f t="shared" si="532"/>
        <v>0</v>
      </c>
      <c r="BA113" s="173" t="b">
        <f t="shared" si="532"/>
        <v>0</v>
      </c>
      <c r="BB113" s="173" t="b">
        <f t="shared" si="532"/>
        <v>0</v>
      </c>
      <c r="BC113" s="173" t="b">
        <f t="shared" si="532"/>
        <v>0</v>
      </c>
      <c r="BD113" s="173" t="b">
        <f t="shared" si="532"/>
        <v>0</v>
      </c>
      <c r="BE113" s="173" t="b">
        <f t="shared" si="532"/>
        <v>0</v>
      </c>
      <c r="BF113" s="173" t="b">
        <f t="shared" si="532"/>
        <v>0</v>
      </c>
      <c r="BG113" s="173" t="b">
        <f t="shared" si="532"/>
        <v>0</v>
      </c>
      <c r="BH113" s="173" t="b">
        <f t="shared" si="532"/>
        <v>0</v>
      </c>
      <c r="BI113" s="173" t="b">
        <f t="shared" si="532"/>
        <v>0</v>
      </c>
      <c r="BJ113" s="173" t="b">
        <f t="shared" si="532"/>
        <v>0</v>
      </c>
      <c r="BK113" s="173" t="b">
        <f t="shared" si="532"/>
        <v>0</v>
      </c>
      <c r="BL113" s="173" t="b">
        <f t="shared" si="532"/>
        <v>0</v>
      </c>
      <c r="BM113" s="173" t="b">
        <f t="shared" si="532"/>
        <v>0</v>
      </c>
      <c r="BN113" s="173" t="b">
        <f t="shared" si="532"/>
        <v>0</v>
      </c>
      <c r="BO113" s="173" t="b">
        <f t="shared" si="532"/>
        <v>0</v>
      </c>
      <c r="BP113" s="173" t="b">
        <f t="shared" si="532"/>
        <v>0</v>
      </c>
      <c r="BQ113" s="173" t="b">
        <f t="shared" si="532"/>
        <v>0</v>
      </c>
      <c r="BR113" s="173" t="b">
        <f t="shared" si="532"/>
        <v>0</v>
      </c>
      <c r="BS113" s="173" t="b">
        <f t="shared" si="532"/>
        <v>0</v>
      </c>
      <c r="BT113" s="173" t="b">
        <f t="shared" si="532"/>
        <v>0</v>
      </c>
      <c r="BU113" s="173" t="b">
        <f t="shared" si="532"/>
        <v>0</v>
      </c>
      <c r="BV113" s="173" t="b">
        <f t="shared" si="532"/>
        <v>0</v>
      </c>
      <c r="BW113" s="173" t="b">
        <f t="shared" si="532"/>
        <v>0</v>
      </c>
      <c r="BX113" s="173" t="b">
        <f t="shared" si="532"/>
        <v>0</v>
      </c>
      <c r="BY113" s="173" t="b">
        <f t="shared" si="532"/>
        <v>0</v>
      </c>
      <c r="BZ113" s="173" t="b">
        <f t="shared" si="532"/>
        <v>0</v>
      </c>
    </row>
    <row r="114" spans="43:78" x14ac:dyDescent="0.2">
      <c r="AQ114" s="170"/>
      <c r="AR114" s="173" t="b">
        <f>AND(D$23&gt;0,ISNUMBER(SEARCH("PREV: Comm. mobilization, behavior &amp; norms change-SD",D$4)))</f>
        <v>0</v>
      </c>
      <c r="AS114" s="173" t="b">
        <f>AND(E$23&gt;0,ISNUMBER(SEARCH("PREV: Comm. mobilization, behavior &amp; norms change-SD",E$4)))</f>
        <v>0</v>
      </c>
      <c r="AT114" s="173" t="b">
        <f t="shared" ref="AT114:BZ114" si="533">AND(F$23&gt;0,ISNUMBER(SEARCH("PREV: Comm. mobilization, behavior &amp; norms change-SD",F$4)))</f>
        <v>0</v>
      </c>
      <c r="AU114" s="173" t="b">
        <f t="shared" si="533"/>
        <v>0</v>
      </c>
      <c r="AV114" s="173" t="b">
        <f t="shared" si="533"/>
        <v>0</v>
      </c>
      <c r="AW114" s="173" t="b">
        <f t="shared" si="533"/>
        <v>0</v>
      </c>
      <c r="AX114" s="173" t="b">
        <f t="shared" si="533"/>
        <v>0</v>
      </c>
      <c r="AY114" s="173" t="b">
        <f t="shared" si="533"/>
        <v>0</v>
      </c>
      <c r="AZ114" s="173" t="b">
        <f t="shared" si="533"/>
        <v>0</v>
      </c>
      <c r="BA114" s="173" t="b">
        <f t="shared" si="533"/>
        <v>0</v>
      </c>
      <c r="BB114" s="173" t="b">
        <f t="shared" si="533"/>
        <v>0</v>
      </c>
      <c r="BC114" s="173" t="b">
        <f t="shared" si="533"/>
        <v>0</v>
      </c>
      <c r="BD114" s="173" t="b">
        <f t="shared" si="533"/>
        <v>0</v>
      </c>
      <c r="BE114" s="173" t="b">
        <f t="shared" si="533"/>
        <v>0</v>
      </c>
      <c r="BF114" s="173" t="b">
        <f t="shared" si="533"/>
        <v>0</v>
      </c>
      <c r="BG114" s="173" t="b">
        <f t="shared" si="533"/>
        <v>0</v>
      </c>
      <c r="BH114" s="173" t="b">
        <f t="shared" si="533"/>
        <v>0</v>
      </c>
      <c r="BI114" s="173" t="b">
        <f t="shared" si="533"/>
        <v>0</v>
      </c>
      <c r="BJ114" s="173" t="b">
        <f t="shared" si="533"/>
        <v>0</v>
      </c>
      <c r="BK114" s="173" t="b">
        <f t="shared" si="533"/>
        <v>0</v>
      </c>
      <c r="BL114" s="173" t="b">
        <f t="shared" si="533"/>
        <v>0</v>
      </c>
      <c r="BM114" s="173" t="b">
        <f t="shared" si="533"/>
        <v>0</v>
      </c>
      <c r="BN114" s="173" t="b">
        <f t="shared" si="533"/>
        <v>0</v>
      </c>
      <c r="BO114" s="173" t="b">
        <f t="shared" si="533"/>
        <v>0</v>
      </c>
      <c r="BP114" s="173" t="b">
        <f t="shared" si="533"/>
        <v>0</v>
      </c>
      <c r="BQ114" s="173" t="b">
        <f t="shared" si="533"/>
        <v>0</v>
      </c>
      <c r="BR114" s="173" t="b">
        <f t="shared" si="533"/>
        <v>0</v>
      </c>
      <c r="BS114" s="173" t="b">
        <f t="shared" si="533"/>
        <v>0</v>
      </c>
      <c r="BT114" s="173" t="b">
        <f t="shared" si="533"/>
        <v>0</v>
      </c>
      <c r="BU114" s="173" t="b">
        <f t="shared" si="533"/>
        <v>0</v>
      </c>
      <c r="BV114" s="173" t="b">
        <f t="shared" si="533"/>
        <v>0</v>
      </c>
      <c r="BW114" s="173" t="b">
        <f t="shared" si="533"/>
        <v>0</v>
      </c>
      <c r="BX114" s="173" t="b">
        <f t="shared" si="533"/>
        <v>0</v>
      </c>
      <c r="BY114" s="173" t="b">
        <f t="shared" si="533"/>
        <v>0</v>
      </c>
      <c r="BZ114" s="173" t="b">
        <f t="shared" si="533"/>
        <v>0</v>
      </c>
    </row>
    <row r="115" spans="43:78" x14ac:dyDescent="0.2">
      <c r="AQ115" s="170"/>
      <c r="AR115" s="173" t="b">
        <f>AND(D$23&gt;0,ISNUMBER(SEARCH("PREV: Condom &amp; Lubricant Programming-SD",D$4)))</f>
        <v>0</v>
      </c>
      <c r="AS115" s="173" t="b">
        <f>AND(E$23&gt;0,ISNUMBER(SEARCH("PREV: Condom &amp; Lubricant Programming-SD",E$4)))</f>
        <v>0</v>
      </c>
      <c r="AT115" s="173" t="b">
        <f t="shared" ref="AT115:BZ115" si="534">AND(F$23&gt;0,ISNUMBER(SEARCH("PREV: Condom &amp; Lubricant Programming-SD",F$4)))</f>
        <v>0</v>
      </c>
      <c r="AU115" s="173" t="b">
        <f t="shared" si="534"/>
        <v>0</v>
      </c>
      <c r="AV115" s="173" t="b">
        <f t="shared" si="534"/>
        <v>0</v>
      </c>
      <c r="AW115" s="173" t="b">
        <f t="shared" si="534"/>
        <v>0</v>
      </c>
      <c r="AX115" s="173" t="b">
        <f t="shared" si="534"/>
        <v>0</v>
      </c>
      <c r="AY115" s="173" t="b">
        <f t="shared" si="534"/>
        <v>0</v>
      </c>
      <c r="AZ115" s="173" t="b">
        <f t="shared" si="534"/>
        <v>0</v>
      </c>
      <c r="BA115" s="173" t="b">
        <f t="shared" si="534"/>
        <v>0</v>
      </c>
      <c r="BB115" s="173" t="b">
        <f t="shared" si="534"/>
        <v>0</v>
      </c>
      <c r="BC115" s="173" t="b">
        <f t="shared" si="534"/>
        <v>0</v>
      </c>
      <c r="BD115" s="173" t="b">
        <f t="shared" si="534"/>
        <v>0</v>
      </c>
      <c r="BE115" s="173" t="b">
        <f t="shared" si="534"/>
        <v>0</v>
      </c>
      <c r="BF115" s="173" t="b">
        <f t="shared" si="534"/>
        <v>0</v>
      </c>
      <c r="BG115" s="173" t="b">
        <f t="shared" si="534"/>
        <v>0</v>
      </c>
      <c r="BH115" s="173" t="b">
        <f t="shared" si="534"/>
        <v>0</v>
      </c>
      <c r="BI115" s="173" t="b">
        <f t="shared" si="534"/>
        <v>0</v>
      </c>
      <c r="BJ115" s="173" t="b">
        <f t="shared" si="534"/>
        <v>0</v>
      </c>
      <c r="BK115" s="173" t="b">
        <f t="shared" si="534"/>
        <v>0</v>
      </c>
      <c r="BL115" s="173" t="b">
        <f t="shared" si="534"/>
        <v>0</v>
      </c>
      <c r="BM115" s="173" t="b">
        <f t="shared" si="534"/>
        <v>0</v>
      </c>
      <c r="BN115" s="173" t="b">
        <f t="shared" si="534"/>
        <v>0</v>
      </c>
      <c r="BO115" s="173" t="b">
        <f t="shared" si="534"/>
        <v>0</v>
      </c>
      <c r="BP115" s="173" t="b">
        <f t="shared" si="534"/>
        <v>0</v>
      </c>
      <c r="BQ115" s="173" t="b">
        <f t="shared" si="534"/>
        <v>0</v>
      </c>
      <c r="BR115" s="173" t="b">
        <f t="shared" si="534"/>
        <v>0</v>
      </c>
      <c r="BS115" s="173" t="b">
        <f t="shared" si="534"/>
        <v>0</v>
      </c>
      <c r="BT115" s="173" t="b">
        <f t="shared" si="534"/>
        <v>0</v>
      </c>
      <c r="BU115" s="173" t="b">
        <f t="shared" si="534"/>
        <v>0</v>
      </c>
      <c r="BV115" s="173" t="b">
        <f t="shared" si="534"/>
        <v>0</v>
      </c>
      <c r="BW115" s="173" t="b">
        <f t="shared" si="534"/>
        <v>0</v>
      </c>
      <c r="BX115" s="173" t="b">
        <f t="shared" si="534"/>
        <v>0</v>
      </c>
      <c r="BY115" s="173" t="b">
        <f t="shared" si="534"/>
        <v>0</v>
      </c>
      <c r="BZ115" s="173" t="b">
        <f t="shared" si="534"/>
        <v>0</v>
      </c>
    </row>
    <row r="116" spans="43:78" x14ac:dyDescent="0.2">
      <c r="AQ116" s="170"/>
      <c r="AR116" s="173" t="b">
        <f>AND(D$23&gt;0,ISNUMBER(SEARCH("PREV: Medication assisted treatment-SD",D$4)))</f>
        <v>0</v>
      </c>
      <c r="AS116" s="173" t="b">
        <f>AND(E$23&gt;0,ISNUMBER(SEARCH("PREV: Medication assisted treatment-SD",E$4)))</f>
        <v>0</v>
      </c>
      <c r="AT116" s="173" t="b">
        <f t="shared" ref="AT116:BZ116" si="535">AND(F$23&gt;0,ISNUMBER(SEARCH("PREV: Medication assisted treatment-SD",F$4)))</f>
        <v>0</v>
      </c>
      <c r="AU116" s="173" t="b">
        <f t="shared" si="535"/>
        <v>0</v>
      </c>
      <c r="AV116" s="173" t="b">
        <f t="shared" si="535"/>
        <v>0</v>
      </c>
      <c r="AW116" s="173" t="b">
        <f t="shared" si="535"/>
        <v>0</v>
      </c>
      <c r="AX116" s="173" t="b">
        <f t="shared" si="535"/>
        <v>0</v>
      </c>
      <c r="AY116" s="173" t="b">
        <f t="shared" si="535"/>
        <v>0</v>
      </c>
      <c r="AZ116" s="173" t="b">
        <f t="shared" si="535"/>
        <v>0</v>
      </c>
      <c r="BA116" s="173" t="b">
        <f t="shared" si="535"/>
        <v>0</v>
      </c>
      <c r="BB116" s="173" t="b">
        <f t="shared" si="535"/>
        <v>0</v>
      </c>
      <c r="BC116" s="173" t="b">
        <f t="shared" si="535"/>
        <v>0</v>
      </c>
      <c r="BD116" s="173" t="b">
        <f t="shared" si="535"/>
        <v>0</v>
      </c>
      <c r="BE116" s="173" t="b">
        <f t="shared" si="535"/>
        <v>0</v>
      </c>
      <c r="BF116" s="173" t="b">
        <f t="shared" si="535"/>
        <v>0</v>
      </c>
      <c r="BG116" s="173" t="b">
        <f t="shared" si="535"/>
        <v>0</v>
      </c>
      <c r="BH116" s="173" t="b">
        <f t="shared" si="535"/>
        <v>0</v>
      </c>
      <c r="BI116" s="173" t="b">
        <f t="shared" si="535"/>
        <v>0</v>
      </c>
      <c r="BJ116" s="173" t="b">
        <f t="shared" si="535"/>
        <v>0</v>
      </c>
      <c r="BK116" s="173" t="b">
        <f t="shared" si="535"/>
        <v>0</v>
      </c>
      <c r="BL116" s="173" t="b">
        <f t="shared" si="535"/>
        <v>0</v>
      </c>
      <c r="BM116" s="173" t="b">
        <f t="shared" si="535"/>
        <v>0</v>
      </c>
      <c r="BN116" s="173" t="b">
        <f t="shared" si="535"/>
        <v>0</v>
      </c>
      <c r="BO116" s="173" t="b">
        <f t="shared" si="535"/>
        <v>0</v>
      </c>
      <c r="BP116" s="173" t="b">
        <f t="shared" si="535"/>
        <v>0</v>
      </c>
      <c r="BQ116" s="173" t="b">
        <f t="shared" si="535"/>
        <v>0</v>
      </c>
      <c r="BR116" s="173" t="b">
        <f t="shared" si="535"/>
        <v>0</v>
      </c>
      <c r="BS116" s="173" t="b">
        <f t="shared" si="535"/>
        <v>0</v>
      </c>
      <c r="BT116" s="173" t="b">
        <f t="shared" si="535"/>
        <v>0</v>
      </c>
      <c r="BU116" s="173" t="b">
        <f t="shared" si="535"/>
        <v>0</v>
      </c>
      <c r="BV116" s="173" t="b">
        <f t="shared" si="535"/>
        <v>0</v>
      </c>
      <c r="BW116" s="173" t="b">
        <f t="shared" si="535"/>
        <v>0</v>
      </c>
      <c r="BX116" s="173" t="b">
        <f t="shared" si="535"/>
        <v>0</v>
      </c>
      <c r="BY116" s="173" t="b">
        <f t="shared" si="535"/>
        <v>0</v>
      </c>
      <c r="BZ116" s="173" t="b">
        <f t="shared" si="535"/>
        <v>0</v>
      </c>
    </row>
    <row r="117" spans="43:78" x14ac:dyDescent="0.2">
      <c r="AQ117" s="170"/>
      <c r="AR117" s="173" t="b">
        <f>AND(D$23&gt;0,ISNUMBER(SEARCH("PREV: Not Disaggregated-SD",D$4)))</f>
        <v>0</v>
      </c>
      <c r="AS117" s="173" t="b">
        <f>AND(E$23&gt;0,ISNUMBER(SEARCH("PREV: Not Disaggregated-SD",E$4)))</f>
        <v>0</v>
      </c>
      <c r="AT117" s="173" t="b">
        <f t="shared" ref="AT117:BZ117" si="536">AND(F$23&gt;0,ISNUMBER(SEARCH("PREV: Not Disaggregated-SD",F$4)))</f>
        <v>0</v>
      </c>
      <c r="AU117" s="173" t="b">
        <f t="shared" si="536"/>
        <v>0</v>
      </c>
      <c r="AV117" s="173" t="b">
        <f t="shared" si="536"/>
        <v>0</v>
      </c>
      <c r="AW117" s="173" t="b">
        <f t="shared" si="536"/>
        <v>0</v>
      </c>
      <c r="AX117" s="173" t="b">
        <f t="shared" si="536"/>
        <v>0</v>
      </c>
      <c r="AY117" s="173" t="b">
        <f t="shared" si="536"/>
        <v>0</v>
      </c>
      <c r="AZ117" s="173" t="b">
        <f t="shared" si="536"/>
        <v>0</v>
      </c>
      <c r="BA117" s="173" t="b">
        <f t="shared" si="536"/>
        <v>0</v>
      </c>
      <c r="BB117" s="173" t="b">
        <f t="shared" si="536"/>
        <v>0</v>
      </c>
      <c r="BC117" s="173" t="b">
        <f t="shared" si="536"/>
        <v>0</v>
      </c>
      <c r="BD117" s="173" t="b">
        <f t="shared" si="536"/>
        <v>0</v>
      </c>
      <c r="BE117" s="173" t="b">
        <f t="shared" si="536"/>
        <v>0</v>
      </c>
      <c r="BF117" s="173" t="b">
        <f t="shared" si="536"/>
        <v>0</v>
      </c>
      <c r="BG117" s="173" t="b">
        <f t="shared" si="536"/>
        <v>0</v>
      </c>
      <c r="BH117" s="173" t="b">
        <f t="shared" si="536"/>
        <v>0</v>
      </c>
      <c r="BI117" s="173" t="b">
        <f t="shared" si="536"/>
        <v>0</v>
      </c>
      <c r="BJ117" s="173" t="b">
        <f t="shared" si="536"/>
        <v>0</v>
      </c>
      <c r="BK117" s="173" t="b">
        <f t="shared" si="536"/>
        <v>0</v>
      </c>
      <c r="BL117" s="173" t="b">
        <f t="shared" si="536"/>
        <v>0</v>
      </c>
      <c r="BM117" s="173" t="b">
        <f t="shared" si="536"/>
        <v>0</v>
      </c>
      <c r="BN117" s="173" t="b">
        <f t="shared" si="536"/>
        <v>0</v>
      </c>
      <c r="BO117" s="173" t="b">
        <f t="shared" si="536"/>
        <v>0</v>
      </c>
      <c r="BP117" s="173" t="b">
        <f t="shared" si="536"/>
        <v>0</v>
      </c>
      <c r="BQ117" s="173" t="b">
        <f t="shared" si="536"/>
        <v>0</v>
      </c>
      <c r="BR117" s="173" t="b">
        <f t="shared" si="536"/>
        <v>0</v>
      </c>
      <c r="BS117" s="173" t="b">
        <f t="shared" si="536"/>
        <v>0</v>
      </c>
      <c r="BT117" s="173" t="b">
        <f t="shared" si="536"/>
        <v>0</v>
      </c>
      <c r="BU117" s="173" t="b">
        <f t="shared" si="536"/>
        <v>0</v>
      </c>
      <c r="BV117" s="173" t="b">
        <f t="shared" si="536"/>
        <v>0</v>
      </c>
      <c r="BW117" s="173" t="b">
        <f t="shared" si="536"/>
        <v>0</v>
      </c>
      <c r="BX117" s="173" t="b">
        <f t="shared" si="536"/>
        <v>0</v>
      </c>
      <c r="BY117" s="173" t="b">
        <f t="shared" si="536"/>
        <v>0</v>
      </c>
      <c r="BZ117" s="173" t="b">
        <f t="shared" si="536"/>
        <v>0</v>
      </c>
    </row>
    <row r="118" spans="43:78" x14ac:dyDescent="0.2">
      <c r="AQ118" s="170"/>
      <c r="AR118" s="173" t="b">
        <f>AND(D$23&gt;0,ISNUMBER(SEARCH("PREV: PrEP-SD",D$4)))</f>
        <v>0</v>
      </c>
      <c r="AS118" s="173" t="b">
        <f>AND(E$23&gt;0,ISNUMBER(SEARCH("PREV: PrEP-SD",E$4)))</f>
        <v>0</v>
      </c>
      <c r="AT118" s="173" t="b">
        <f t="shared" ref="AT118:BZ118" si="537">AND(F$23&gt;0,ISNUMBER(SEARCH("PREV: PrEP-SD",F$4)))</f>
        <v>0</v>
      </c>
      <c r="AU118" s="173" t="b">
        <f t="shared" si="537"/>
        <v>0</v>
      </c>
      <c r="AV118" s="173" t="b">
        <f t="shared" si="537"/>
        <v>0</v>
      </c>
      <c r="AW118" s="173" t="b">
        <f t="shared" si="537"/>
        <v>0</v>
      </c>
      <c r="AX118" s="173" t="b">
        <f t="shared" si="537"/>
        <v>0</v>
      </c>
      <c r="AY118" s="173" t="b">
        <f t="shared" si="537"/>
        <v>0</v>
      </c>
      <c r="AZ118" s="173" t="b">
        <f t="shared" si="537"/>
        <v>0</v>
      </c>
      <c r="BA118" s="173" t="b">
        <f t="shared" si="537"/>
        <v>0</v>
      </c>
      <c r="BB118" s="173" t="b">
        <f t="shared" si="537"/>
        <v>0</v>
      </c>
      <c r="BC118" s="173" t="b">
        <f t="shared" si="537"/>
        <v>0</v>
      </c>
      <c r="BD118" s="173" t="b">
        <f t="shared" si="537"/>
        <v>0</v>
      </c>
      <c r="BE118" s="173" t="b">
        <f t="shared" si="537"/>
        <v>0</v>
      </c>
      <c r="BF118" s="173" t="b">
        <f t="shared" si="537"/>
        <v>0</v>
      </c>
      <c r="BG118" s="173" t="b">
        <f t="shared" si="537"/>
        <v>0</v>
      </c>
      <c r="BH118" s="173" t="b">
        <f t="shared" si="537"/>
        <v>0</v>
      </c>
      <c r="BI118" s="173" t="b">
        <f t="shared" si="537"/>
        <v>0</v>
      </c>
      <c r="BJ118" s="173" t="b">
        <f t="shared" si="537"/>
        <v>0</v>
      </c>
      <c r="BK118" s="173" t="b">
        <f t="shared" si="537"/>
        <v>0</v>
      </c>
      <c r="BL118" s="173" t="b">
        <f t="shared" si="537"/>
        <v>0</v>
      </c>
      <c r="BM118" s="173" t="b">
        <f t="shared" si="537"/>
        <v>0</v>
      </c>
      <c r="BN118" s="173" t="b">
        <f t="shared" si="537"/>
        <v>0</v>
      </c>
      <c r="BO118" s="173" t="b">
        <f t="shared" si="537"/>
        <v>0</v>
      </c>
      <c r="BP118" s="173" t="b">
        <f t="shared" si="537"/>
        <v>0</v>
      </c>
      <c r="BQ118" s="173" t="b">
        <f t="shared" si="537"/>
        <v>0</v>
      </c>
      <c r="BR118" s="173" t="b">
        <f t="shared" si="537"/>
        <v>0</v>
      </c>
      <c r="BS118" s="173" t="b">
        <f t="shared" si="537"/>
        <v>0</v>
      </c>
      <c r="BT118" s="173" t="b">
        <f t="shared" si="537"/>
        <v>0</v>
      </c>
      <c r="BU118" s="173" t="b">
        <f t="shared" si="537"/>
        <v>0</v>
      </c>
      <c r="BV118" s="173" t="b">
        <f t="shared" si="537"/>
        <v>0</v>
      </c>
      <c r="BW118" s="173" t="b">
        <f t="shared" si="537"/>
        <v>0</v>
      </c>
      <c r="BX118" s="173" t="b">
        <f t="shared" si="537"/>
        <v>0</v>
      </c>
      <c r="BY118" s="173" t="b">
        <f t="shared" si="537"/>
        <v>0</v>
      </c>
      <c r="BZ118" s="173" t="b">
        <f t="shared" si="537"/>
        <v>0</v>
      </c>
    </row>
    <row r="119" spans="43:78" x14ac:dyDescent="0.2">
      <c r="AQ119" s="170"/>
      <c r="AR119" s="173" t="b">
        <f>AND(D$23&gt;0,ISNUMBER(SEARCH("PREV: Primary prevention of HIV and sexual violence-SD",D$4)))</f>
        <v>0</v>
      </c>
      <c r="AS119" s="173" t="b">
        <f>AND(E$23&gt;0,ISNUMBER(SEARCH("PREV: Primary prevention of HIV and sexual violence-SD",E$4)))</f>
        <v>0</v>
      </c>
      <c r="AT119" s="173" t="b">
        <f t="shared" ref="AT119:BZ119" si="538">AND(F$23&gt;0,ISNUMBER(SEARCH("PREV: Primary prevention of HIV and sexual violence-SD",F$4)))</f>
        <v>0</v>
      </c>
      <c r="AU119" s="173" t="b">
        <f t="shared" si="538"/>
        <v>0</v>
      </c>
      <c r="AV119" s="173" t="b">
        <f t="shared" si="538"/>
        <v>0</v>
      </c>
      <c r="AW119" s="173" t="b">
        <f t="shared" si="538"/>
        <v>0</v>
      </c>
      <c r="AX119" s="173" t="b">
        <f t="shared" si="538"/>
        <v>0</v>
      </c>
      <c r="AY119" s="173" t="b">
        <f t="shared" si="538"/>
        <v>0</v>
      </c>
      <c r="AZ119" s="173" t="b">
        <f t="shared" si="538"/>
        <v>0</v>
      </c>
      <c r="BA119" s="173" t="b">
        <f t="shared" si="538"/>
        <v>0</v>
      </c>
      <c r="BB119" s="173" t="b">
        <f t="shared" si="538"/>
        <v>0</v>
      </c>
      <c r="BC119" s="173" t="b">
        <f t="shared" si="538"/>
        <v>0</v>
      </c>
      <c r="BD119" s="173" t="b">
        <f t="shared" si="538"/>
        <v>0</v>
      </c>
      <c r="BE119" s="173" t="b">
        <f t="shared" si="538"/>
        <v>0</v>
      </c>
      <c r="BF119" s="173" t="b">
        <f t="shared" si="538"/>
        <v>0</v>
      </c>
      <c r="BG119" s="173" t="b">
        <f t="shared" si="538"/>
        <v>0</v>
      </c>
      <c r="BH119" s="173" t="b">
        <f t="shared" si="538"/>
        <v>0</v>
      </c>
      <c r="BI119" s="173" t="b">
        <f t="shared" si="538"/>
        <v>0</v>
      </c>
      <c r="BJ119" s="173" t="b">
        <f t="shared" si="538"/>
        <v>0</v>
      </c>
      <c r="BK119" s="173" t="b">
        <f t="shared" si="538"/>
        <v>0</v>
      </c>
      <c r="BL119" s="173" t="b">
        <f t="shared" si="538"/>
        <v>0</v>
      </c>
      <c r="BM119" s="173" t="b">
        <f t="shared" si="538"/>
        <v>0</v>
      </c>
      <c r="BN119" s="173" t="b">
        <f t="shared" si="538"/>
        <v>0</v>
      </c>
      <c r="BO119" s="173" t="b">
        <f t="shared" si="538"/>
        <v>0</v>
      </c>
      <c r="BP119" s="173" t="b">
        <f t="shared" si="538"/>
        <v>0</v>
      </c>
      <c r="BQ119" s="173" t="b">
        <f t="shared" si="538"/>
        <v>0</v>
      </c>
      <c r="BR119" s="173" t="b">
        <f t="shared" si="538"/>
        <v>0</v>
      </c>
      <c r="BS119" s="173" t="b">
        <f t="shared" si="538"/>
        <v>0</v>
      </c>
      <c r="BT119" s="173" t="b">
        <f t="shared" si="538"/>
        <v>0</v>
      </c>
      <c r="BU119" s="173" t="b">
        <f t="shared" si="538"/>
        <v>0</v>
      </c>
      <c r="BV119" s="173" t="b">
        <f t="shared" si="538"/>
        <v>0</v>
      </c>
      <c r="BW119" s="173" t="b">
        <f t="shared" si="538"/>
        <v>0</v>
      </c>
      <c r="BX119" s="173" t="b">
        <f t="shared" si="538"/>
        <v>0</v>
      </c>
      <c r="BY119" s="173" t="b">
        <f t="shared" si="538"/>
        <v>0</v>
      </c>
      <c r="BZ119" s="173" t="b">
        <f t="shared" si="538"/>
        <v>0</v>
      </c>
    </row>
    <row r="120" spans="43:78" x14ac:dyDescent="0.2">
      <c r="AQ120" s="170"/>
      <c r="AR120" s="173" t="b">
        <f>AND(D$23&gt;0,ISNUMBER(SEARCH("PREV: VMMC-SD",D$4)))</f>
        <v>0</v>
      </c>
      <c r="AS120" s="173" t="b">
        <f>AND(E$23&gt;0,ISNUMBER(SEARCH("PREV: VMMC-SD",E$4)))</f>
        <v>0</v>
      </c>
      <c r="AT120" s="173" t="b">
        <f t="shared" ref="AT120:BZ120" si="539">AND(F$23&gt;0,ISNUMBER(SEARCH("PREV: VMMC-SD",F$4)))</f>
        <v>0</v>
      </c>
      <c r="AU120" s="173" t="b">
        <f t="shared" si="539"/>
        <v>0</v>
      </c>
      <c r="AV120" s="173" t="b">
        <f t="shared" si="539"/>
        <v>0</v>
      </c>
      <c r="AW120" s="173" t="b">
        <f t="shared" si="539"/>
        <v>0</v>
      </c>
      <c r="AX120" s="173" t="b">
        <f t="shared" si="539"/>
        <v>0</v>
      </c>
      <c r="AY120" s="173" t="b">
        <f t="shared" si="539"/>
        <v>0</v>
      </c>
      <c r="AZ120" s="173" t="b">
        <f t="shared" si="539"/>
        <v>0</v>
      </c>
      <c r="BA120" s="173" t="b">
        <f t="shared" si="539"/>
        <v>0</v>
      </c>
      <c r="BB120" s="173" t="b">
        <f t="shared" si="539"/>
        <v>0</v>
      </c>
      <c r="BC120" s="173" t="b">
        <f t="shared" si="539"/>
        <v>0</v>
      </c>
      <c r="BD120" s="173" t="b">
        <f t="shared" si="539"/>
        <v>0</v>
      </c>
      <c r="BE120" s="173" t="b">
        <f t="shared" si="539"/>
        <v>0</v>
      </c>
      <c r="BF120" s="173" t="b">
        <f t="shared" si="539"/>
        <v>0</v>
      </c>
      <c r="BG120" s="173" t="b">
        <f t="shared" si="539"/>
        <v>0</v>
      </c>
      <c r="BH120" s="173" t="b">
        <f t="shared" si="539"/>
        <v>0</v>
      </c>
      <c r="BI120" s="173" t="b">
        <f t="shared" si="539"/>
        <v>0</v>
      </c>
      <c r="BJ120" s="173" t="b">
        <f t="shared" si="539"/>
        <v>0</v>
      </c>
      <c r="BK120" s="173" t="b">
        <f t="shared" si="539"/>
        <v>0</v>
      </c>
      <c r="BL120" s="173" t="b">
        <f t="shared" si="539"/>
        <v>0</v>
      </c>
      <c r="BM120" s="173" t="b">
        <f t="shared" si="539"/>
        <v>0</v>
      </c>
      <c r="BN120" s="173" t="b">
        <f t="shared" si="539"/>
        <v>0</v>
      </c>
      <c r="BO120" s="173" t="b">
        <f t="shared" si="539"/>
        <v>0</v>
      </c>
      <c r="BP120" s="173" t="b">
        <f t="shared" si="539"/>
        <v>0</v>
      </c>
      <c r="BQ120" s="173" t="b">
        <f t="shared" si="539"/>
        <v>0</v>
      </c>
      <c r="BR120" s="173" t="b">
        <f t="shared" si="539"/>
        <v>0</v>
      </c>
      <c r="BS120" s="173" t="b">
        <f t="shared" si="539"/>
        <v>0</v>
      </c>
      <c r="BT120" s="173" t="b">
        <f t="shared" si="539"/>
        <v>0</v>
      </c>
      <c r="BU120" s="173" t="b">
        <f t="shared" si="539"/>
        <v>0</v>
      </c>
      <c r="BV120" s="173" t="b">
        <f t="shared" si="539"/>
        <v>0</v>
      </c>
      <c r="BW120" s="173" t="b">
        <f t="shared" si="539"/>
        <v>0</v>
      </c>
      <c r="BX120" s="173" t="b">
        <f t="shared" si="539"/>
        <v>0</v>
      </c>
      <c r="BY120" s="173" t="b">
        <f t="shared" si="539"/>
        <v>0</v>
      </c>
      <c r="BZ120" s="173" t="b">
        <f t="shared" si="539"/>
        <v>0</v>
      </c>
    </row>
    <row r="121" spans="43:78" x14ac:dyDescent="0.2">
      <c r="AQ121" s="170"/>
      <c r="AR121" s="173" t="b">
        <f>AND(D$23&gt;0,ISNUMBER(SEARCH("SE: Case Management-SD",D$4)))</f>
        <v>0</v>
      </c>
      <c r="AS121" s="173" t="b">
        <f>AND(E$23&gt;0,ISNUMBER(SEARCH("SE: Case Management-SD",E$4)))</f>
        <v>0</v>
      </c>
      <c r="AT121" s="173" t="b">
        <f t="shared" ref="AT121:BZ121" si="540">AND(F$23&gt;0,ISNUMBER(SEARCH("SE: Case Management-SD",F$4)))</f>
        <v>0</v>
      </c>
      <c r="AU121" s="173" t="b">
        <f t="shared" si="540"/>
        <v>0</v>
      </c>
      <c r="AV121" s="173" t="b">
        <f t="shared" si="540"/>
        <v>0</v>
      </c>
      <c r="AW121" s="173" t="b">
        <f t="shared" si="540"/>
        <v>0</v>
      </c>
      <c r="AX121" s="173" t="b">
        <f t="shared" si="540"/>
        <v>0</v>
      </c>
      <c r="AY121" s="173" t="b">
        <f t="shared" si="540"/>
        <v>0</v>
      </c>
      <c r="AZ121" s="173" t="b">
        <f t="shared" si="540"/>
        <v>0</v>
      </c>
      <c r="BA121" s="173" t="b">
        <f t="shared" si="540"/>
        <v>0</v>
      </c>
      <c r="BB121" s="173" t="b">
        <f t="shared" si="540"/>
        <v>0</v>
      </c>
      <c r="BC121" s="173" t="b">
        <f t="shared" si="540"/>
        <v>0</v>
      </c>
      <c r="BD121" s="173" t="b">
        <f t="shared" si="540"/>
        <v>0</v>
      </c>
      <c r="BE121" s="173" t="b">
        <f t="shared" si="540"/>
        <v>0</v>
      </c>
      <c r="BF121" s="173" t="b">
        <f t="shared" si="540"/>
        <v>0</v>
      </c>
      <c r="BG121" s="173" t="b">
        <f t="shared" si="540"/>
        <v>0</v>
      </c>
      <c r="BH121" s="173" t="b">
        <f t="shared" si="540"/>
        <v>0</v>
      </c>
      <c r="BI121" s="173" t="b">
        <f t="shared" si="540"/>
        <v>0</v>
      </c>
      <c r="BJ121" s="173" t="b">
        <f t="shared" si="540"/>
        <v>0</v>
      </c>
      <c r="BK121" s="173" t="b">
        <f t="shared" si="540"/>
        <v>0</v>
      </c>
      <c r="BL121" s="173" t="b">
        <f t="shared" si="540"/>
        <v>0</v>
      </c>
      <c r="BM121" s="173" t="b">
        <f t="shared" si="540"/>
        <v>0</v>
      </c>
      <c r="BN121" s="173" t="b">
        <f t="shared" si="540"/>
        <v>0</v>
      </c>
      <c r="BO121" s="173" t="b">
        <f t="shared" si="540"/>
        <v>0</v>
      </c>
      <c r="BP121" s="173" t="b">
        <f t="shared" si="540"/>
        <v>0</v>
      </c>
      <c r="BQ121" s="173" t="b">
        <f t="shared" si="540"/>
        <v>0</v>
      </c>
      <c r="BR121" s="173" t="b">
        <f t="shared" si="540"/>
        <v>0</v>
      </c>
      <c r="BS121" s="173" t="b">
        <f t="shared" si="540"/>
        <v>0</v>
      </c>
      <c r="BT121" s="173" t="b">
        <f t="shared" si="540"/>
        <v>0</v>
      </c>
      <c r="BU121" s="173" t="b">
        <f t="shared" si="540"/>
        <v>0</v>
      </c>
      <c r="BV121" s="173" t="b">
        <f t="shared" si="540"/>
        <v>0</v>
      </c>
      <c r="BW121" s="173" t="b">
        <f t="shared" si="540"/>
        <v>0</v>
      </c>
      <c r="BX121" s="173" t="b">
        <f t="shared" si="540"/>
        <v>0</v>
      </c>
      <c r="BY121" s="173" t="b">
        <f t="shared" si="540"/>
        <v>0</v>
      </c>
      <c r="BZ121" s="173" t="b">
        <f t="shared" si="540"/>
        <v>0</v>
      </c>
    </row>
    <row r="122" spans="43:78" x14ac:dyDescent="0.2">
      <c r="AQ122" s="170"/>
      <c r="AR122" s="173" t="b">
        <f>AND(D$23&gt;0,ISNUMBER(SEARCH("SE: Economic strengthening-SD",D$4)))</f>
        <v>0</v>
      </c>
      <c r="AS122" s="173" t="b">
        <f>AND(E$23&gt;0,ISNUMBER(SEARCH("SE: Economic strengthening-SD",E$4)))</f>
        <v>0</v>
      </c>
      <c r="AT122" s="173" t="b">
        <f t="shared" ref="AT122:BZ122" si="541">AND(F$23&gt;0,ISNUMBER(SEARCH("SE: Economic strengthening-SD",F$4)))</f>
        <v>0</v>
      </c>
      <c r="AU122" s="173" t="b">
        <f t="shared" si="541"/>
        <v>0</v>
      </c>
      <c r="AV122" s="173" t="b">
        <f t="shared" si="541"/>
        <v>0</v>
      </c>
      <c r="AW122" s="173" t="b">
        <f t="shared" si="541"/>
        <v>0</v>
      </c>
      <c r="AX122" s="173" t="b">
        <f t="shared" si="541"/>
        <v>0</v>
      </c>
      <c r="AY122" s="173" t="b">
        <f t="shared" si="541"/>
        <v>0</v>
      </c>
      <c r="AZ122" s="173" t="b">
        <f t="shared" si="541"/>
        <v>0</v>
      </c>
      <c r="BA122" s="173" t="b">
        <f t="shared" si="541"/>
        <v>0</v>
      </c>
      <c r="BB122" s="173" t="b">
        <f t="shared" si="541"/>
        <v>0</v>
      </c>
      <c r="BC122" s="173" t="b">
        <f t="shared" si="541"/>
        <v>0</v>
      </c>
      <c r="BD122" s="173" t="b">
        <f t="shared" si="541"/>
        <v>0</v>
      </c>
      <c r="BE122" s="173" t="b">
        <f t="shared" si="541"/>
        <v>0</v>
      </c>
      <c r="BF122" s="173" t="b">
        <f t="shared" si="541"/>
        <v>0</v>
      </c>
      <c r="BG122" s="173" t="b">
        <f t="shared" si="541"/>
        <v>0</v>
      </c>
      <c r="BH122" s="173" t="b">
        <f t="shared" si="541"/>
        <v>0</v>
      </c>
      <c r="BI122" s="173" t="b">
        <f t="shared" si="541"/>
        <v>0</v>
      </c>
      <c r="BJ122" s="173" t="b">
        <f t="shared" si="541"/>
        <v>0</v>
      </c>
      <c r="BK122" s="173" t="b">
        <f t="shared" si="541"/>
        <v>0</v>
      </c>
      <c r="BL122" s="173" t="b">
        <f t="shared" si="541"/>
        <v>0</v>
      </c>
      <c r="BM122" s="173" t="b">
        <f t="shared" si="541"/>
        <v>0</v>
      </c>
      <c r="BN122" s="173" t="b">
        <f t="shared" si="541"/>
        <v>0</v>
      </c>
      <c r="BO122" s="173" t="b">
        <f t="shared" si="541"/>
        <v>0</v>
      </c>
      <c r="BP122" s="173" t="b">
        <f t="shared" si="541"/>
        <v>0</v>
      </c>
      <c r="BQ122" s="173" t="b">
        <f t="shared" si="541"/>
        <v>0</v>
      </c>
      <c r="BR122" s="173" t="b">
        <f t="shared" si="541"/>
        <v>0</v>
      </c>
      <c r="BS122" s="173" t="b">
        <f t="shared" si="541"/>
        <v>0</v>
      </c>
      <c r="BT122" s="173" t="b">
        <f t="shared" si="541"/>
        <v>0</v>
      </c>
      <c r="BU122" s="173" t="b">
        <f t="shared" si="541"/>
        <v>0</v>
      </c>
      <c r="BV122" s="173" t="b">
        <f t="shared" si="541"/>
        <v>0</v>
      </c>
      <c r="BW122" s="173" t="b">
        <f t="shared" si="541"/>
        <v>0</v>
      </c>
      <c r="BX122" s="173" t="b">
        <f t="shared" si="541"/>
        <v>0</v>
      </c>
      <c r="BY122" s="173" t="b">
        <f t="shared" si="541"/>
        <v>0</v>
      </c>
      <c r="BZ122" s="173" t="b">
        <f t="shared" si="541"/>
        <v>0</v>
      </c>
    </row>
    <row r="123" spans="43:78" x14ac:dyDescent="0.2">
      <c r="AQ123" s="170"/>
      <c r="AR123" s="173" t="b">
        <f>AND(D$23&gt;0,ISNUMBER(SEARCH("SE: Education assistance-SD",D$4)))</f>
        <v>0</v>
      </c>
      <c r="AS123" s="173" t="b">
        <f>AND(E$23&gt;0,ISNUMBER(SEARCH("SE: Education assistance-SD",E$4)))</f>
        <v>0</v>
      </c>
      <c r="AT123" s="173" t="b">
        <f t="shared" ref="AT123:BZ123" si="542">AND(F$23&gt;0,ISNUMBER(SEARCH("SE: Education assistance-SD",F$4)))</f>
        <v>0</v>
      </c>
      <c r="AU123" s="173" t="b">
        <f t="shared" si="542"/>
        <v>0</v>
      </c>
      <c r="AV123" s="173" t="b">
        <f t="shared" si="542"/>
        <v>0</v>
      </c>
      <c r="AW123" s="173" t="b">
        <f t="shared" si="542"/>
        <v>0</v>
      </c>
      <c r="AX123" s="173" t="b">
        <f t="shared" si="542"/>
        <v>0</v>
      </c>
      <c r="AY123" s="173" t="b">
        <f t="shared" si="542"/>
        <v>0</v>
      </c>
      <c r="AZ123" s="173" t="b">
        <f t="shared" si="542"/>
        <v>0</v>
      </c>
      <c r="BA123" s="173" t="b">
        <f t="shared" si="542"/>
        <v>0</v>
      </c>
      <c r="BB123" s="173" t="b">
        <f t="shared" si="542"/>
        <v>0</v>
      </c>
      <c r="BC123" s="173" t="b">
        <f t="shared" si="542"/>
        <v>0</v>
      </c>
      <c r="BD123" s="173" t="b">
        <f t="shared" si="542"/>
        <v>0</v>
      </c>
      <c r="BE123" s="173" t="b">
        <f t="shared" si="542"/>
        <v>0</v>
      </c>
      <c r="BF123" s="173" t="b">
        <f t="shared" si="542"/>
        <v>0</v>
      </c>
      <c r="BG123" s="173" t="b">
        <f t="shared" si="542"/>
        <v>0</v>
      </c>
      <c r="BH123" s="173" t="b">
        <f t="shared" si="542"/>
        <v>0</v>
      </c>
      <c r="BI123" s="173" t="b">
        <f t="shared" si="542"/>
        <v>0</v>
      </c>
      <c r="BJ123" s="173" t="b">
        <f t="shared" si="542"/>
        <v>0</v>
      </c>
      <c r="BK123" s="173" t="b">
        <f t="shared" si="542"/>
        <v>0</v>
      </c>
      <c r="BL123" s="173" t="b">
        <f t="shared" si="542"/>
        <v>0</v>
      </c>
      <c r="BM123" s="173" t="b">
        <f t="shared" si="542"/>
        <v>0</v>
      </c>
      <c r="BN123" s="173" t="b">
        <f t="shared" si="542"/>
        <v>0</v>
      </c>
      <c r="BO123" s="173" t="b">
        <f t="shared" si="542"/>
        <v>0</v>
      </c>
      <c r="BP123" s="173" t="b">
        <f t="shared" si="542"/>
        <v>0</v>
      </c>
      <c r="BQ123" s="173" t="b">
        <f t="shared" si="542"/>
        <v>0</v>
      </c>
      <c r="BR123" s="173" t="b">
        <f t="shared" si="542"/>
        <v>0</v>
      </c>
      <c r="BS123" s="173" t="b">
        <f t="shared" si="542"/>
        <v>0</v>
      </c>
      <c r="BT123" s="173" t="b">
        <f t="shared" si="542"/>
        <v>0</v>
      </c>
      <c r="BU123" s="173" t="b">
        <f t="shared" si="542"/>
        <v>0</v>
      </c>
      <c r="BV123" s="173" t="b">
        <f t="shared" si="542"/>
        <v>0</v>
      </c>
      <c r="BW123" s="173" t="b">
        <f t="shared" si="542"/>
        <v>0</v>
      </c>
      <c r="BX123" s="173" t="b">
        <f t="shared" si="542"/>
        <v>0</v>
      </c>
      <c r="BY123" s="173" t="b">
        <f t="shared" si="542"/>
        <v>0</v>
      </c>
      <c r="BZ123" s="173" t="b">
        <f t="shared" si="542"/>
        <v>0</v>
      </c>
    </row>
    <row r="124" spans="43:78" x14ac:dyDescent="0.2">
      <c r="AQ124" s="170"/>
      <c r="AR124" s="173" t="b">
        <f>AND(D$23&gt;0,ISNUMBER(SEARCH("SE: Food and nutrition-SD",D$4)))</f>
        <v>0</v>
      </c>
      <c r="AS124" s="173" t="b">
        <f>AND(E$23&gt;0,ISNUMBER(SEARCH("SE: Food and nutrition-SD",E$4)))</f>
        <v>0</v>
      </c>
      <c r="AT124" s="173" t="b">
        <f t="shared" ref="AT124:BZ124" si="543">AND(F$23&gt;0,ISNUMBER(SEARCH("SE: Food and nutrition-SD",F$4)))</f>
        <v>0</v>
      </c>
      <c r="AU124" s="173" t="b">
        <f t="shared" si="543"/>
        <v>0</v>
      </c>
      <c r="AV124" s="173" t="b">
        <f t="shared" si="543"/>
        <v>0</v>
      </c>
      <c r="AW124" s="173" t="b">
        <f t="shared" si="543"/>
        <v>0</v>
      </c>
      <c r="AX124" s="173" t="b">
        <f t="shared" si="543"/>
        <v>0</v>
      </c>
      <c r="AY124" s="173" t="b">
        <f t="shared" si="543"/>
        <v>0</v>
      </c>
      <c r="AZ124" s="173" t="b">
        <f t="shared" si="543"/>
        <v>0</v>
      </c>
      <c r="BA124" s="173" t="b">
        <f t="shared" si="543"/>
        <v>0</v>
      </c>
      <c r="BB124" s="173" t="b">
        <f t="shared" si="543"/>
        <v>0</v>
      </c>
      <c r="BC124" s="173" t="b">
        <f t="shared" si="543"/>
        <v>0</v>
      </c>
      <c r="BD124" s="173" t="b">
        <f t="shared" si="543"/>
        <v>0</v>
      </c>
      <c r="BE124" s="173" t="b">
        <f t="shared" si="543"/>
        <v>0</v>
      </c>
      <c r="BF124" s="173" t="b">
        <f t="shared" si="543"/>
        <v>0</v>
      </c>
      <c r="BG124" s="173" t="b">
        <f t="shared" si="543"/>
        <v>0</v>
      </c>
      <c r="BH124" s="173" t="b">
        <f t="shared" si="543"/>
        <v>0</v>
      </c>
      <c r="BI124" s="173" t="b">
        <f t="shared" si="543"/>
        <v>0</v>
      </c>
      <c r="BJ124" s="173" t="b">
        <f t="shared" si="543"/>
        <v>0</v>
      </c>
      <c r="BK124" s="173" t="b">
        <f t="shared" si="543"/>
        <v>0</v>
      </c>
      <c r="BL124" s="173" t="b">
        <f t="shared" si="543"/>
        <v>0</v>
      </c>
      <c r="BM124" s="173" t="b">
        <f t="shared" si="543"/>
        <v>0</v>
      </c>
      <c r="BN124" s="173" t="b">
        <f t="shared" si="543"/>
        <v>0</v>
      </c>
      <c r="BO124" s="173" t="b">
        <f t="shared" si="543"/>
        <v>0</v>
      </c>
      <c r="BP124" s="173" t="b">
        <f t="shared" si="543"/>
        <v>0</v>
      </c>
      <c r="BQ124" s="173" t="b">
        <f t="shared" si="543"/>
        <v>0</v>
      </c>
      <c r="BR124" s="173" t="b">
        <f t="shared" si="543"/>
        <v>0</v>
      </c>
      <c r="BS124" s="173" t="b">
        <f t="shared" si="543"/>
        <v>0</v>
      </c>
      <c r="BT124" s="173" t="b">
        <f t="shared" si="543"/>
        <v>0</v>
      </c>
      <c r="BU124" s="173" t="b">
        <f t="shared" si="543"/>
        <v>0</v>
      </c>
      <c r="BV124" s="173" t="b">
        <f t="shared" si="543"/>
        <v>0</v>
      </c>
      <c r="BW124" s="173" t="b">
        <f t="shared" si="543"/>
        <v>0</v>
      </c>
      <c r="BX124" s="173" t="b">
        <f t="shared" si="543"/>
        <v>0</v>
      </c>
      <c r="BY124" s="173" t="b">
        <f t="shared" si="543"/>
        <v>0</v>
      </c>
      <c r="BZ124" s="173" t="b">
        <f t="shared" si="543"/>
        <v>0</v>
      </c>
    </row>
    <row r="125" spans="43:78" x14ac:dyDescent="0.2">
      <c r="AQ125" s="170"/>
      <c r="AR125" s="173" t="b">
        <f>AND(D$23&gt;0,ISNUMBER(SEARCH("SE: Legal, human rights &amp; protection-SD",D$4)))</f>
        <v>0</v>
      </c>
      <c r="AS125" s="173" t="b">
        <f>AND(E$23&gt;0,ISNUMBER(SEARCH("SE: Legal, human rights &amp; protection-SD",E$4)))</f>
        <v>0</v>
      </c>
      <c r="AT125" s="173" t="b">
        <f t="shared" ref="AT125:BZ125" si="544">AND(F$23&gt;0,ISNUMBER(SEARCH("SE: Legal, human rights &amp; protection-SD",F$4)))</f>
        <v>0</v>
      </c>
      <c r="AU125" s="173" t="b">
        <f t="shared" si="544"/>
        <v>0</v>
      </c>
      <c r="AV125" s="173" t="b">
        <f t="shared" si="544"/>
        <v>0</v>
      </c>
      <c r="AW125" s="173" t="b">
        <f t="shared" si="544"/>
        <v>0</v>
      </c>
      <c r="AX125" s="173" t="b">
        <f t="shared" si="544"/>
        <v>0</v>
      </c>
      <c r="AY125" s="173" t="b">
        <f t="shared" si="544"/>
        <v>0</v>
      </c>
      <c r="AZ125" s="173" t="b">
        <f t="shared" si="544"/>
        <v>0</v>
      </c>
      <c r="BA125" s="173" t="b">
        <f t="shared" si="544"/>
        <v>0</v>
      </c>
      <c r="BB125" s="173" t="b">
        <f t="shared" si="544"/>
        <v>0</v>
      </c>
      <c r="BC125" s="173" t="b">
        <f t="shared" si="544"/>
        <v>0</v>
      </c>
      <c r="BD125" s="173" t="b">
        <f t="shared" si="544"/>
        <v>0</v>
      </c>
      <c r="BE125" s="173" t="b">
        <f t="shared" si="544"/>
        <v>0</v>
      </c>
      <c r="BF125" s="173" t="b">
        <f t="shared" si="544"/>
        <v>0</v>
      </c>
      <c r="BG125" s="173" t="b">
        <f t="shared" si="544"/>
        <v>0</v>
      </c>
      <c r="BH125" s="173" t="b">
        <f t="shared" si="544"/>
        <v>0</v>
      </c>
      <c r="BI125" s="173" t="b">
        <f t="shared" si="544"/>
        <v>0</v>
      </c>
      <c r="BJ125" s="173" t="b">
        <f t="shared" si="544"/>
        <v>0</v>
      </c>
      <c r="BK125" s="173" t="b">
        <f t="shared" si="544"/>
        <v>0</v>
      </c>
      <c r="BL125" s="173" t="b">
        <f t="shared" si="544"/>
        <v>0</v>
      </c>
      <c r="BM125" s="173" t="b">
        <f t="shared" si="544"/>
        <v>0</v>
      </c>
      <c r="BN125" s="173" t="b">
        <f t="shared" si="544"/>
        <v>0</v>
      </c>
      <c r="BO125" s="173" t="b">
        <f t="shared" si="544"/>
        <v>0</v>
      </c>
      <c r="BP125" s="173" t="b">
        <f t="shared" si="544"/>
        <v>0</v>
      </c>
      <c r="BQ125" s="173" t="b">
        <f t="shared" si="544"/>
        <v>0</v>
      </c>
      <c r="BR125" s="173" t="b">
        <f t="shared" si="544"/>
        <v>0</v>
      </c>
      <c r="BS125" s="173" t="b">
        <f t="shared" si="544"/>
        <v>0</v>
      </c>
      <c r="BT125" s="173" t="b">
        <f t="shared" si="544"/>
        <v>0</v>
      </c>
      <c r="BU125" s="173" t="b">
        <f t="shared" si="544"/>
        <v>0</v>
      </c>
      <c r="BV125" s="173" t="b">
        <f t="shared" si="544"/>
        <v>0</v>
      </c>
      <c r="BW125" s="173" t="b">
        <f t="shared" si="544"/>
        <v>0</v>
      </c>
      <c r="BX125" s="173" t="b">
        <f t="shared" si="544"/>
        <v>0</v>
      </c>
      <c r="BY125" s="173" t="b">
        <f t="shared" si="544"/>
        <v>0</v>
      </c>
      <c r="BZ125" s="173" t="b">
        <f t="shared" si="544"/>
        <v>0</v>
      </c>
    </row>
    <row r="126" spans="43:78" x14ac:dyDescent="0.2">
      <c r="AQ126" s="170"/>
      <c r="AR126" s="173" t="b">
        <f>AND(D$23&gt;0,ISNUMBER(SEARCH("SE: Not Disaggregated-SD",D$4)))</f>
        <v>0</v>
      </c>
      <c r="AS126" s="173" t="b">
        <f>AND(E$23&gt;0,ISNUMBER(SEARCH("SE: Not Disaggregated-SD",E$4)))</f>
        <v>0</v>
      </c>
      <c r="AT126" s="173" t="b">
        <f t="shared" ref="AT126:BZ126" si="545">AND(F$23&gt;0,ISNUMBER(SEARCH("SE: Not Disaggregated-SD",F$4)))</f>
        <v>0</v>
      </c>
      <c r="AU126" s="173" t="b">
        <f t="shared" si="545"/>
        <v>0</v>
      </c>
      <c r="AV126" s="173" t="b">
        <f t="shared" si="545"/>
        <v>0</v>
      </c>
      <c r="AW126" s="173" t="b">
        <f t="shared" si="545"/>
        <v>0</v>
      </c>
      <c r="AX126" s="173" t="b">
        <f t="shared" si="545"/>
        <v>0</v>
      </c>
      <c r="AY126" s="173" t="b">
        <f t="shared" si="545"/>
        <v>0</v>
      </c>
      <c r="AZ126" s="173" t="b">
        <f t="shared" si="545"/>
        <v>0</v>
      </c>
      <c r="BA126" s="173" t="b">
        <f t="shared" si="545"/>
        <v>0</v>
      </c>
      <c r="BB126" s="173" t="b">
        <f t="shared" si="545"/>
        <v>0</v>
      </c>
      <c r="BC126" s="173" t="b">
        <f t="shared" si="545"/>
        <v>0</v>
      </c>
      <c r="BD126" s="173" t="b">
        <f t="shared" si="545"/>
        <v>0</v>
      </c>
      <c r="BE126" s="173" t="b">
        <f t="shared" si="545"/>
        <v>0</v>
      </c>
      <c r="BF126" s="173" t="b">
        <f t="shared" si="545"/>
        <v>0</v>
      </c>
      <c r="BG126" s="173" t="b">
        <f t="shared" si="545"/>
        <v>0</v>
      </c>
      <c r="BH126" s="173" t="b">
        <f t="shared" si="545"/>
        <v>0</v>
      </c>
      <c r="BI126" s="173" t="b">
        <f t="shared" si="545"/>
        <v>0</v>
      </c>
      <c r="BJ126" s="173" t="b">
        <f t="shared" si="545"/>
        <v>0</v>
      </c>
      <c r="BK126" s="173" t="b">
        <f t="shared" si="545"/>
        <v>0</v>
      </c>
      <c r="BL126" s="173" t="b">
        <f t="shared" si="545"/>
        <v>0</v>
      </c>
      <c r="BM126" s="173" t="b">
        <f t="shared" si="545"/>
        <v>0</v>
      </c>
      <c r="BN126" s="173" t="b">
        <f t="shared" si="545"/>
        <v>0</v>
      </c>
      <c r="BO126" s="173" t="b">
        <f t="shared" si="545"/>
        <v>0</v>
      </c>
      <c r="BP126" s="173" t="b">
        <f t="shared" si="545"/>
        <v>0</v>
      </c>
      <c r="BQ126" s="173" t="b">
        <f t="shared" si="545"/>
        <v>0</v>
      </c>
      <c r="BR126" s="173" t="b">
        <f t="shared" si="545"/>
        <v>0</v>
      </c>
      <c r="BS126" s="173" t="b">
        <f t="shared" si="545"/>
        <v>0</v>
      </c>
      <c r="BT126" s="173" t="b">
        <f t="shared" si="545"/>
        <v>0</v>
      </c>
      <c r="BU126" s="173" t="b">
        <f t="shared" si="545"/>
        <v>0</v>
      </c>
      <c r="BV126" s="173" t="b">
        <f t="shared" si="545"/>
        <v>0</v>
      </c>
      <c r="BW126" s="173" t="b">
        <f t="shared" si="545"/>
        <v>0</v>
      </c>
      <c r="BX126" s="173" t="b">
        <f t="shared" si="545"/>
        <v>0</v>
      </c>
      <c r="BY126" s="173" t="b">
        <f t="shared" si="545"/>
        <v>0</v>
      </c>
      <c r="BZ126" s="173" t="b">
        <f t="shared" si="545"/>
        <v>0</v>
      </c>
    </row>
    <row r="127" spans="43:78" x14ac:dyDescent="0.2">
      <c r="AQ127" s="170"/>
      <c r="AR127" s="173" t="b">
        <f>AND(D$23&gt;0,ISNUMBER(SEARCH("SE: Psychosocial support-SD",D$4)))</f>
        <v>0</v>
      </c>
      <c r="AS127" s="173" t="b">
        <f>AND(E$23&gt;0,ISNUMBER(SEARCH("SE: Psychosocial support-SD",E$4)))</f>
        <v>0</v>
      </c>
      <c r="AT127" s="173" t="b">
        <f t="shared" ref="AT127:BZ127" si="546">AND(F$23&gt;0,ISNUMBER(SEARCH("SE: Psychosocial support-SD",F$4)))</f>
        <v>0</v>
      </c>
      <c r="AU127" s="173" t="b">
        <f t="shared" si="546"/>
        <v>0</v>
      </c>
      <c r="AV127" s="173" t="b">
        <f t="shared" si="546"/>
        <v>0</v>
      </c>
      <c r="AW127" s="173" t="b">
        <f t="shared" si="546"/>
        <v>0</v>
      </c>
      <c r="AX127" s="173" t="b">
        <f t="shared" si="546"/>
        <v>0</v>
      </c>
      <c r="AY127" s="173" t="b">
        <f t="shared" si="546"/>
        <v>0</v>
      </c>
      <c r="AZ127" s="173" t="b">
        <f t="shared" si="546"/>
        <v>0</v>
      </c>
      <c r="BA127" s="173" t="b">
        <f t="shared" si="546"/>
        <v>0</v>
      </c>
      <c r="BB127" s="173" t="b">
        <f t="shared" si="546"/>
        <v>0</v>
      </c>
      <c r="BC127" s="173" t="b">
        <f t="shared" si="546"/>
        <v>0</v>
      </c>
      <c r="BD127" s="173" t="b">
        <f t="shared" si="546"/>
        <v>0</v>
      </c>
      <c r="BE127" s="173" t="b">
        <f t="shared" si="546"/>
        <v>0</v>
      </c>
      <c r="BF127" s="173" t="b">
        <f t="shared" si="546"/>
        <v>0</v>
      </c>
      <c r="BG127" s="173" t="b">
        <f t="shared" si="546"/>
        <v>0</v>
      </c>
      <c r="BH127" s="173" t="b">
        <f t="shared" si="546"/>
        <v>0</v>
      </c>
      <c r="BI127" s="173" t="b">
        <f t="shared" si="546"/>
        <v>0</v>
      </c>
      <c r="BJ127" s="173" t="b">
        <f t="shared" si="546"/>
        <v>0</v>
      </c>
      <c r="BK127" s="173" t="b">
        <f t="shared" si="546"/>
        <v>0</v>
      </c>
      <c r="BL127" s="173" t="b">
        <f t="shared" si="546"/>
        <v>0</v>
      </c>
      <c r="BM127" s="173" t="b">
        <f t="shared" si="546"/>
        <v>0</v>
      </c>
      <c r="BN127" s="173" t="b">
        <f t="shared" si="546"/>
        <v>0</v>
      </c>
      <c r="BO127" s="173" t="b">
        <f t="shared" si="546"/>
        <v>0</v>
      </c>
      <c r="BP127" s="173" t="b">
        <f t="shared" si="546"/>
        <v>0</v>
      </c>
      <c r="BQ127" s="173" t="b">
        <f t="shared" si="546"/>
        <v>0</v>
      </c>
      <c r="BR127" s="173" t="b">
        <f t="shared" si="546"/>
        <v>0</v>
      </c>
      <c r="BS127" s="173" t="b">
        <f t="shared" si="546"/>
        <v>0</v>
      </c>
      <c r="BT127" s="173" t="b">
        <f t="shared" si="546"/>
        <v>0</v>
      </c>
      <c r="BU127" s="173" t="b">
        <f t="shared" si="546"/>
        <v>0</v>
      </c>
      <c r="BV127" s="173" t="b">
        <f t="shared" si="546"/>
        <v>0</v>
      </c>
      <c r="BW127" s="173" t="b">
        <f t="shared" si="546"/>
        <v>0</v>
      </c>
      <c r="BX127" s="173" t="b">
        <f t="shared" si="546"/>
        <v>0</v>
      </c>
      <c r="BY127" s="173" t="b">
        <f t="shared" si="546"/>
        <v>0</v>
      </c>
      <c r="BZ127" s="173" t="b">
        <f t="shared" si="546"/>
        <v>0</v>
      </c>
    </row>
    <row r="128" spans="43:78" x14ac:dyDescent="0.2">
      <c r="AQ128" s="170"/>
      <c r="AR128" s="173" t="b">
        <f t="shared" ref="AR128:BZ128" si="547">AND(D$24&gt;0,ISNUMBER(SEARCH("ASP:",D$4)))</f>
        <v>0</v>
      </c>
      <c r="AS128" s="173" t="b">
        <f t="shared" si="547"/>
        <v>0</v>
      </c>
      <c r="AT128" s="173" t="b">
        <f t="shared" si="547"/>
        <v>0</v>
      </c>
      <c r="AU128" s="173" t="b">
        <f t="shared" si="547"/>
        <v>0</v>
      </c>
      <c r="AV128" s="173" t="b">
        <f t="shared" si="547"/>
        <v>0</v>
      </c>
      <c r="AW128" s="173" t="b">
        <f t="shared" si="547"/>
        <v>0</v>
      </c>
      <c r="AX128" s="173" t="b">
        <f t="shared" si="547"/>
        <v>0</v>
      </c>
      <c r="AY128" s="173" t="b">
        <f t="shared" si="547"/>
        <v>0</v>
      </c>
      <c r="AZ128" s="173" t="b">
        <f t="shared" si="547"/>
        <v>0</v>
      </c>
      <c r="BA128" s="173" t="b">
        <f t="shared" si="547"/>
        <v>0</v>
      </c>
      <c r="BB128" s="173" t="b">
        <f t="shared" si="547"/>
        <v>0</v>
      </c>
      <c r="BC128" s="173" t="b">
        <f t="shared" si="547"/>
        <v>0</v>
      </c>
      <c r="BD128" s="173" t="b">
        <f t="shared" si="547"/>
        <v>0</v>
      </c>
      <c r="BE128" s="173" t="b">
        <f t="shared" si="547"/>
        <v>0</v>
      </c>
      <c r="BF128" s="173" t="b">
        <f t="shared" si="547"/>
        <v>0</v>
      </c>
      <c r="BG128" s="173" t="b">
        <f t="shared" si="547"/>
        <v>0</v>
      </c>
      <c r="BH128" s="173" t="b">
        <f t="shared" si="547"/>
        <v>0</v>
      </c>
      <c r="BI128" s="173" t="b">
        <f t="shared" si="547"/>
        <v>0</v>
      </c>
      <c r="BJ128" s="173" t="b">
        <f t="shared" si="547"/>
        <v>0</v>
      </c>
      <c r="BK128" s="173" t="b">
        <f t="shared" si="547"/>
        <v>0</v>
      </c>
      <c r="BL128" s="173" t="b">
        <f t="shared" si="547"/>
        <v>0</v>
      </c>
      <c r="BM128" s="173" t="b">
        <f t="shared" si="547"/>
        <v>0</v>
      </c>
      <c r="BN128" s="173" t="b">
        <f t="shared" si="547"/>
        <v>0</v>
      </c>
      <c r="BO128" s="173" t="b">
        <f t="shared" si="547"/>
        <v>0</v>
      </c>
      <c r="BP128" s="173" t="b">
        <f t="shared" si="547"/>
        <v>0</v>
      </c>
      <c r="BQ128" s="173" t="b">
        <f t="shared" si="547"/>
        <v>0</v>
      </c>
      <c r="BR128" s="173" t="b">
        <f t="shared" si="547"/>
        <v>0</v>
      </c>
      <c r="BS128" s="173" t="b">
        <f t="shared" si="547"/>
        <v>0</v>
      </c>
      <c r="BT128" s="173" t="b">
        <f t="shared" si="547"/>
        <v>0</v>
      </c>
      <c r="BU128" s="173" t="b">
        <f t="shared" si="547"/>
        <v>0</v>
      </c>
      <c r="BV128" s="173" t="b">
        <f t="shared" si="547"/>
        <v>0</v>
      </c>
      <c r="BW128" s="173" t="b">
        <f t="shared" si="547"/>
        <v>0</v>
      </c>
      <c r="BX128" s="173" t="b">
        <f t="shared" si="547"/>
        <v>0</v>
      </c>
      <c r="BY128" s="173" t="b">
        <f t="shared" si="547"/>
        <v>0</v>
      </c>
      <c r="BZ128" s="173" t="b">
        <f t="shared" si="547"/>
        <v>0</v>
      </c>
    </row>
    <row r="129" spans="43:78" x14ac:dyDescent="0.2">
      <c r="AQ129" s="170"/>
      <c r="AR129" s="173" t="b">
        <f t="shared" ref="AR129:BZ129" si="548">AND(D$24&gt;0,ISNUMBER(SEARCH("C&amp;T: HIV Clinical Services-NSD",D$4)))</f>
        <v>0</v>
      </c>
      <c r="AS129" s="173" t="b">
        <f t="shared" si="548"/>
        <v>0</v>
      </c>
      <c r="AT129" s="173" t="b">
        <f t="shared" si="548"/>
        <v>0</v>
      </c>
      <c r="AU129" s="173" t="b">
        <f t="shared" si="548"/>
        <v>0</v>
      </c>
      <c r="AV129" s="173" t="b">
        <f t="shared" si="548"/>
        <v>0</v>
      </c>
      <c r="AW129" s="173" t="b">
        <f t="shared" si="548"/>
        <v>0</v>
      </c>
      <c r="AX129" s="173" t="b">
        <f t="shared" si="548"/>
        <v>0</v>
      </c>
      <c r="AY129" s="173" t="b">
        <f t="shared" si="548"/>
        <v>0</v>
      </c>
      <c r="AZ129" s="173" t="b">
        <f t="shared" si="548"/>
        <v>0</v>
      </c>
      <c r="BA129" s="173" t="b">
        <f t="shared" si="548"/>
        <v>0</v>
      </c>
      <c r="BB129" s="173" t="b">
        <f t="shared" si="548"/>
        <v>0</v>
      </c>
      <c r="BC129" s="173" t="b">
        <f t="shared" si="548"/>
        <v>0</v>
      </c>
      <c r="BD129" s="173" t="b">
        <f t="shared" si="548"/>
        <v>0</v>
      </c>
      <c r="BE129" s="173" t="b">
        <f t="shared" si="548"/>
        <v>0</v>
      </c>
      <c r="BF129" s="173" t="b">
        <f t="shared" si="548"/>
        <v>0</v>
      </c>
      <c r="BG129" s="173" t="b">
        <f t="shared" si="548"/>
        <v>0</v>
      </c>
      <c r="BH129" s="173" t="b">
        <f t="shared" si="548"/>
        <v>0</v>
      </c>
      <c r="BI129" s="173" t="b">
        <f t="shared" si="548"/>
        <v>0</v>
      </c>
      <c r="BJ129" s="173" t="b">
        <f t="shared" si="548"/>
        <v>0</v>
      </c>
      <c r="BK129" s="173" t="b">
        <f t="shared" si="548"/>
        <v>0</v>
      </c>
      <c r="BL129" s="173" t="b">
        <f t="shared" si="548"/>
        <v>0</v>
      </c>
      <c r="BM129" s="173" t="b">
        <f t="shared" si="548"/>
        <v>0</v>
      </c>
      <c r="BN129" s="173" t="b">
        <f t="shared" si="548"/>
        <v>0</v>
      </c>
      <c r="BO129" s="173" t="b">
        <f t="shared" si="548"/>
        <v>0</v>
      </c>
      <c r="BP129" s="173" t="b">
        <f t="shared" si="548"/>
        <v>0</v>
      </c>
      <c r="BQ129" s="173" t="b">
        <f t="shared" si="548"/>
        <v>0</v>
      </c>
      <c r="BR129" s="173" t="b">
        <f t="shared" si="548"/>
        <v>0</v>
      </c>
      <c r="BS129" s="173" t="b">
        <f t="shared" si="548"/>
        <v>0</v>
      </c>
      <c r="BT129" s="173" t="b">
        <f t="shared" si="548"/>
        <v>0</v>
      </c>
      <c r="BU129" s="173" t="b">
        <f t="shared" si="548"/>
        <v>0</v>
      </c>
      <c r="BV129" s="173" t="b">
        <f t="shared" si="548"/>
        <v>0</v>
      </c>
      <c r="BW129" s="173" t="b">
        <f t="shared" si="548"/>
        <v>0</v>
      </c>
      <c r="BX129" s="173" t="b">
        <f t="shared" si="548"/>
        <v>0</v>
      </c>
      <c r="BY129" s="173" t="b">
        <f t="shared" si="548"/>
        <v>0</v>
      </c>
      <c r="BZ129" s="173" t="b">
        <f t="shared" si="548"/>
        <v>0</v>
      </c>
    </row>
    <row r="130" spans="43:78" x14ac:dyDescent="0.2">
      <c r="AQ130" s="170"/>
      <c r="AR130" s="173" t="b">
        <f t="shared" ref="AR130:BZ130" si="549">AND(D$24&gt;0,ISNUMBER(SEARCH("C&amp;T: HIV Drugs-NSD",D$4)))</f>
        <v>0</v>
      </c>
      <c r="AS130" s="173" t="b">
        <f t="shared" si="549"/>
        <v>0</v>
      </c>
      <c r="AT130" s="173" t="b">
        <f t="shared" si="549"/>
        <v>0</v>
      </c>
      <c r="AU130" s="173" t="b">
        <f t="shared" si="549"/>
        <v>0</v>
      </c>
      <c r="AV130" s="173" t="b">
        <f t="shared" si="549"/>
        <v>0</v>
      </c>
      <c r="AW130" s="173" t="b">
        <f t="shared" si="549"/>
        <v>0</v>
      </c>
      <c r="AX130" s="173" t="b">
        <f t="shared" si="549"/>
        <v>0</v>
      </c>
      <c r="AY130" s="173" t="b">
        <f t="shared" si="549"/>
        <v>0</v>
      </c>
      <c r="AZ130" s="173" t="b">
        <f t="shared" si="549"/>
        <v>0</v>
      </c>
      <c r="BA130" s="173" t="b">
        <f t="shared" si="549"/>
        <v>0</v>
      </c>
      <c r="BB130" s="173" t="b">
        <f t="shared" si="549"/>
        <v>0</v>
      </c>
      <c r="BC130" s="173" t="b">
        <f t="shared" si="549"/>
        <v>0</v>
      </c>
      <c r="BD130" s="173" t="b">
        <f t="shared" si="549"/>
        <v>0</v>
      </c>
      <c r="BE130" s="173" t="b">
        <f t="shared" si="549"/>
        <v>0</v>
      </c>
      <c r="BF130" s="173" t="b">
        <f t="shared" si="549"/>
        <v>0</v>
      </c>
      <c r="BG130" s="173" t="b">
        <f t="shared" si="549"/>
        <v>0</v>
      </c>
      <c r="BH130" s="173" t="b">
        <f t="shared" si="549"/>
        <v>0</v>
      </c>
      <c r="BI130" s="173" t="b">
        <f t="shared" si="549"/>
        <v>0</v>
      </c>
      <c r="BJ130" s="173" t="b">
        <f t="shared" si="549"/>
        <v>0</v>
      </c>
      <c r="BK130" s="173" t="b">
        <f t="shared" si="549"/>
        <v>0</v>
      </c>
      <c r="BL130" s="173" t="b">
        <f t="shared" si="549"/>
        <v>0</v>
      </c>
      <c r="BM130" s="173" t="b">
        <f t="shared" si="549"/>
        <v>0</v>
      </c>
      <c r="BN130" s="173" t="b">
        <f t="shared" si="549"/>
        <v>0</v>
      </c>
      <c r="BO130" s="173" t="b">
        <f t="shared" si="549"/>
        <v>0</v>
      </c>
      <c r="BP130" s="173" t="b">
        <f t="shared" si="549"/>
        <v>0</v>
      </c>
      <c r="BQ130" s="173" t="b">
        <f t="shared" si="549"/>
        <v>0</v>
      </c>
      <c r="BR130" s="173" t="b">
        <f t="shared" si="549"/>
        <v>0</v>
      </c>
      <c r="BS130" s="173" t="b">
        <f t="shared" si="549"/>
        <v>0</v>
      </c>
      <c r="BT130" s="173" t="b">
        <f t="shared" si="549"/>
        <v>0</v>
      </c>
      <c r="BU130" s="173" t="b">
        <f t="shared" si="549"/>
        <v>0</v>
      </c>
      <c r="BV130" s="173" t="b">
        <f t="shared" si="549"/>
        <v>0</v>
      </c>
      <c r="BW130" s="173" t="b">
        <f t="shared" si="549"/>
        <v>0</v>
      </c>
      <c r="BX130" s="173" t="b">
        <f t="shared" si="549"/>
        <v>0</v>
      </c>
      <c r="BY130" s="173" t="b">
        <f t="shared" si="549"/>
        <v>0</v>
      </c>
      <c r="BZ130" s="173" t="b">
        <f t="shared" si="549"/>
        <v>0</v>
      </c>
    </row>
    <row r="131" spans="43:78" x14ac:dyDescent="0.2">
      <c r="AQ131" s="170"/>
      <c r="AR131" s="173" t="b">
        <f t="shared" ref="AR131:BZ131" si="550">AND(D$24&gt;0,ISNUMBER(SEARCH("C&amp;T: HIV Laboratory Services-NSD",D$4)))</f>
        <v>0</v>
      </c>
      <c r="AS131" s="173" t="b">
        <f t="shared" si="550"/>
        <v>0</v>
      </c>
      <c r="AT131" s="173" t="b">
        <f t="shared" si="550"/>
        <v>0</v>
      </c>
      <c r="AU131" s="173" t="b">
        <f t="shared" si="550"/>
        <v>0</v>
      </c>
      <c r="AV131" s="173" t="b">
        <f t="shared" si="550"/>
        <v>0</v>
      </c>
      <c r="AW131" s="173" t="b">
        <f t="shared" si="550"/>
        <v>0</v>
      </c>
      <c r="AX131" s="173" t="b">
        <f t="shared" si="550"/>
        <v>0</v>
      </c>
      <c r="AY131" s="173" t="b">
        <f t="shared" si="550"/>
        <v>0</v>
      </c>
      <c r="AZ131" s="173" t="b">
        <f t="shared" si="550"/>
        <v>0</v>
      </c>
      <c r="BA131" s="173" t="b">
        <f t="shared" si="550"/>
        <v>0</v>
      </c>
      <c r="BB131" s="173" t="b">
        <f t="shared" si="550"/>
        <v>0</v>
      </c>
      <c r="BC131" s="173" t="b">
        <f t="shared" si="550"/>
        <v>0</v>
      </c>
      <c r="BD131" s="173" t="b">
        <f t="shared" si="550"/>
        <v>0</v>
      </c>
      <c r="BE131" s="173" t="b">
        <f t="shared" si="550"/>
        <v>0</v>
      </c>
      <c r="BF131" s="173" t="b">
        <f t="shared" si="550"/>
        <v>0</v>
      </c>
      <c r="BG131" s="173" t="b">
        <f t="shared" si="550"/>
        <v>0</v>
      </c>
      <c r="BH131" s="173" t="b">
        <f t="shared" si="550"/>
        <v>0</v>
      </c>
      <c r="BI131" s="173" t="b">
        <f t="shared" si="550"/>
        <v>0</v>
      </c>
      <c r="BJ131" s="173" t="b">
        <f t="shared" si="550"/>
        <v>0</v>
      </c>
      <c r="BK131" s="173" t="b">
        <f t="shared" si="550"/>
        <v>0</v>
      </c>
      <c r="BL131" s="173" t="b">
        <f t="shared" si="550"/>
        <v>0</v>
      </c>
      <c r="BM131" s="173" t="b">
        <f t="shared" si="550"/>
        <v>0</v>
      </c>
      <c r="BN131" s="173" t="b">
        <f t="shared" si="550"/>
        <v>0</v>
      </c>
      <c r="BO131" s="173" t="b">
        <f t="shared" si="550"/>
        <v>0</v>
      </c>
      <c r="BP131" s="173" t="b">
        <f t="shared" si="550"/>
        <v>0</v>
      </c>
      <c r="BQ131" s="173" t="b">
        <f t="shared" si="550"/>
        <v>0</v>
      </c>
      <c r="BR131" s="173" t="b">
        <f t="shared" si="550"/>
        <v>0</v>
      </c>
      <c r="BS131" s="173" t="b">
        <f t="shared" si="550"/>
        <v>0</v>
      </c>
      <c r="BT131" s="173" t="b">
        <f t="shared" si="550"/>
        <v>0</v>
      </c>
      <c r="BU131" s="173" t="b">
        <f t="shared" si="550"/>
        <v>0</v>
      </c>
      <c r="BV131" s="173" t="b">
        <f t="shared" si="550"/>
        <v>0</v>
      </c>
      <c r="BW131" s="173" t="b">
        <f t="shared" si="550"/>
        <v>0</v>
      </c>
      <c r="BX131" s="173" t="b">
        <f t="shared" si="550"/>
        <v>0</v>
      </c>
      <c r="BY131" s="173" t="b">
        <f t="shared" si="550"/>
        <v>0</v>
      </c>
      <c r="BZ131" s="173" t="b">
        <f t="shared" si="550"/>
        <v>0</v>
      </c>
    </row>
    <row r="132" spans="43:78" x14ac:dyDescent="0.2">
      <c r="AQ132" s="170"/>
      <c r="AR132" s="173" t="b">
        <f t="shared" ref="AR132:BZ132" si="551">AND(D$24&gt;0,ISNUMBER(SEARCH("C&amp;T: Not Disaggregated-NSD",D$4)))</f>
        <v>0</v>
      </c>
      <c r="AS132" s="173" t="b">
        <f t="shared" si="551"/>
        <v>0</v>
      </c>
      <c r="AT132" s="173" t="b">
        <f t="shared" si="551"/>
        <v>0</v>
      </c>
      <c r="AU132" s="173" t="b">
        <f t="shared" si="551"/>
        <v>0</v>
      </c>
      <c r="AV132" s="173" t="b">
        <f t="shared" si="551"/>
        <v>0</v>
      </c>
      <c r="AW132" s="173" t="b">
        <f t="shared" si="551"/>
        <v>0</v>
      </c>
      <c r="AX132" s="173" t="b">
        <f t="shared" si="551"/>
        <v>0</v>
      </c>
      <c r="AY132" s="173" t="b">
        <f t="shared" si="551"/>
        <v>0</v>
      </c>
      <c r="AZ132" s="173" t="b">
        <f t="shared" si="551"/>
        <v>0</v>
      </c>
      <c r="BA132" s="173" t="b">
        <f t="shared" si="551"/>
        <v>0</v>
      </c>
      <c r="BB132" s="173" t="b">
        <f t="shared" si="551"/>
        <v>0</v>
      </c>
      <c r="BC132" s="173" t="b">
        <f t="shared" si="551"/>
        <v>0</v>
      </c>
      <c r="BD132" s="173" t="b">
        <f t="shared" si="551"/>
        <v>0</v>
      </c>
      <c r="BE132" s="173" t="b">
        <f t="shared" si="551"/>
        <v>0</v>
      </c>
      <c r="BF132" s="173" t="b">
        <f t="shared" si="551"/>
        <v>0</v>
      </c>
      <c r="BG132" s="173" t="b">
        <f t="shared" si="551"/>
        <v>0</v>
      </c>
      <c r="BH132" s="173" t="b">
        <f t="shared" si="551"/>
        <v>0</v>
      </c>
      <c r="BI132" s="173" t="b">
        <f t="shared" si="551"/>
        <v>0</v>
      </c>
      <c r="BJ132" s="173" t="b">
        <f t="shared" si="551"/>
        <v>0</v>
      </c>
      <c r="BK132" s="173" t="b">
        <f t="shared" si="551"/>
        <v>0</v>
      </c>
      <c r="BL132" s="173" t="b">
        <f t="shared" si="551"/>
        <v>0</v>
      </c>
      <c r="BM132" s="173" t="b">
        <f t="shared" si="551"/>
        <v>0</v>
      </c>
      <c r="BN132" s="173" t="b">
        <f t="shared" si="551"/>
        <v>0</v>
      </c>
      <c r="BO132" s="173" t="b">
        <f t="shared" si="551"/>
        <v>0</v>
      </c>
      <c r="BP132" s="173" t="b">
        <f t="shared" si="551"/>
        <v>0</v>
      </c>
      <c r="BQ132" s="173" t="b">
        <f t="shared" si="551"/>
        <v>0</v>
      </c>
      <c r="BR132" s="173" t="b">
        <f t="shared" si="551"/>
        <v>0</v>
      </c>
      <c r="BS132" s="173" t="b">
        <f t="shared" si="551"/>
        <v>0</v>
      </c>
      <c r="BT132" s="173" t="b">
        <f t="shared" si="551"/>
        <v>0</v>
      </c>
      <c r="BU132" s="173" t="b">
        <f t="shared" si="551"/>
        <v>0</v>
      </c>
      <c r="BV132" s="173" t="b">
        <f t="shared" si="551"/>
        <v>0</v>
      </c>
      <c r="BW132" s="173" t="b">
        <f t="shared" si="551"/>
        <v>0</v>
      </c>
      <c r="BX132" s="173" t="b">
        <f t="shared" si="551"/>
        <v>0</v>
      </c>
      <c r="BY132" s="173" t="b">
        <f t="shared" si="551"/>
        <v>0</v>
      </c>
      <c r="BZ132" s="173" t="b">
        <f t="shared" si="551"/>
        <v>0</v>
      </c>
    </row>
    <row r="133" spans="43:78" x14ac:dyDescent="0.2">
      <c r="AQ133" s="170"/>
      <c r="AR133" s="173" t="b">
        <f t="shared" ref="AR133:BZ133" si="552">AND(D$24&gt;0,ISNUMBER(SEARCH("HTS: Community-based testing-NSD",D$4)))</f>
        <v>0</v>
      </c>
      <c r="AS133" s="173" t="b">
        <f t="shared" si="552"/>
        <v>0</v>
      </c>
      <c r="AT133" s="173" t="b">
        <f t="shared" si="552"/>
        <v>0</v>
      </c>
      <c r="AU133" s="173" t="b">
        <f t="shared" si="552"/>
        <v>0</v>
      </c>
      <c r="AV133" s="173" t="b">
        <f t="shared" si="552"/>
        <v>0</v>
      </c>
      <c r="AW133" s="173" t="b">
        <f t="shared" si="552"/>
        <v>0</v>
      </c>
      <c r="AX133" s="173" t="b">
        <f t="shared" si="552"/>
        <v>0</v>
      </c>
      <c r="AY133" s="173" t="b">
        <f t="shared" si="552"/>
        <v>0</v>
      </c>
      <c r="AZ133" s="173" t="b">
        <f t="shared" si="552"/>
        <v>0</v>
      </c>
      <c r="BA133" s="173" t="b">
        <f t="shared" si="552"/>
        <v>0</v>
      </c>
      <c r="BB133" s="173" t="b">
        <f t="shared" si="552"/>
        <v>0</v>
      </c>
      <c r="BC133" s="173" t="b">
        <f t="shared" si="552"/>
        <v>0</v>
      </c>
      <c r="BD133" s="173" t="b">
        <f t="shared" si="552"/>
        <v>0</v>
      </c>
      <c r="BE133" s="173" t="b">
        <f t="shared" si="552"/>
        <v>0</v>
      </c>
      <c r="BF133" s="173" t="b">
        <f t="shared" si="552"/>
        <v>0</v>
      </c>
      <c r="BG133" s="173" t="b">
        <f t="shared" si="552"/>
        <v>0</v>
      </c>
      <c r="BH133" s="173" t="b">
        <f t="shared" si="552"/>
        <v>0</v>
      </c>
      <c r="BI133" s="173" t="b">
        <f t="shared" si="552"/>
        <v>0</v>
      </c>
      <c r="BJ133" s="173" t="b">
        <f t="shared" si="552"/>
        <v>0</v>
      </c>
      <c r="BK133" s="173" t="b">
        <f t="shared" si="552"/>
        <v>0</v>
      </c>
      <c r="BL133" s="173" t="b">
        <f t="shared" si="552"/>
        <v>0</v>
      </c>
      <c r="BM133" s="173" t="b">
        <f t="shared" si="552"/>
        <v>0</v>
      </c>
      <c r="BN133" s="173" t="b">
        <f t="shared" si="552"/>
        <v>0</v>
      </c>
      <c r="BO133" s="173" t="b">
        <f t="shared" si="552"/>
        <v>0</v>
      </c>
      <c r="BP133" s="173" t="b">
        <f t="shared" si="552"/>
        <v>0</v>
      </c>
      <c r="BQ133" s="173" t="b">
        <f t="shared" si="552"/>
        <v>0</v>
      </c>
      <c r="BR133" s="173" t="b">
        <f t="shared" si="552"/>
        <v>0</v>
      </c>
      <c r="BS133" s="173" t="b">
        <f t="shared" si="552"/>
        <v>0</v>
      </c>
      <c r="BT133" s="173" t="b">
        <f t="shared" si="552"/>
        <v>0</v>
      </c>
      <c r="BU133" s="173" t="b">
        <f t="shared" si="552"/>
        <v>0</v>
      </c>
      <c r="BV133" s="173" t="b">
        <f t="shared" si="552"/>
        <v>0</v>
      </c>
      <c r="BW133" s="173" t="b">
        <f t="shared" si="552"/>
        <v>0</v>
      </c>
      <c r="BX133" s="173" t="b">
        <f t="shared" si="552"/>
        <v>0</v>
      </c>
      <c r="BY133" s="173" t="b">
        <f t="shared" si="552"/>
        <v>0</v>
      </c>
      <c r="BZ133" s="173" t="b">
        <f t="shared" si="552"/>
        <v>0</v>
      </c>
    </row>
    <row r="134" spans="43:78" x14ac:dyDescent="0.2">
      <c r="AQ134" s="170"/>
      <c r="AR134" s="173" t="b">
        <f t="shared" ref="AR134:BZ134" si="553">AND(D$24&gt;0,ISNUMBER(SEARCH("HTS: Facility-based testing-NSD",D$4)))</f>
        <v>0</v>
      </c>
      <c r="AS134" s="173" t="b">
        <f t="shared" si="553"/>
        <v>0</v>
      </c>
      <c r="AT134" s="173" t="b">
        <f t="shared" si="553"/>
        <v>0</v>
      </c>
      <c r="AU134" s="173" t="b">
        <f t="shared" si="553"/>
        <v>0</v>
      </c>
      <c r="AV134" s="173" t="b">
        <f t="shared" si="553"/>
        <v>0</v>
      </c>
      <c r="AW134" s="173" t="b">
        <f t="shared" si="553"/>
        <v>0</v>
      </c>
      <c r="AX134" s="173" t="b">
        <f t="shared" si="553"/>
        <v>0</v>
      </c>
      <c r="AY134" s="173" t="b">
        <f t="shared" si="553"/>
        <v>0</v>
      </c>
      <c r="AZ134" s="173" t="b">
        <f t="shared" si="553"/>
        <v>0</v>
      </c>
      <c r="BA134" s="173" t="b">
        <f t="shared" si="553"/>
        <v>0</v>
      </c>
      <c r="BB134" s="173" t="b">
        <f t="shared" si="553"/>
        <v>0</v>
      </c>
      <c r="BC134" s="173" t="b">
        <f t="shared" si="553"/>
        <v>0</v>
      </c>
      <c r="BD134" s="173" t="b">
        <f t="shared" si="553"/>
        <v>0</v>
      </c>
      <c r="BE134" s="173" t="b">
        <f t="shared" si="553"/>
        <v>0</v>
      </c>
      <c r="BF134" s="173" t="b">
        <f t="shared" si="553"/>
        <v>0</v>
      </c>
      <c r="BG134" s="173" t="b">
        <f t="shared" si="553"/>
        <v>0</v>
      </c>
      <c r="BH134" s="173" t="b">
        <f t="shared" si="553"/>
        <v>0</v>
      </c>
      <c r="BI134" s="173" t="b">
        <f t="shared" si="553"/>
        <v>0</v>
      </c>
      <c r="BJ134" s="173" t="b">
        <f t="shared" si="553"/>
        <v>0</v>
      </c>
      <c r="BK134" s="173" t="b">
        <f t="shared" si="553"/>
        <v>0</v>
      </c>
      <c r="BL134" s="173" t="b">
        <f t="shared" si="553"/>
        <v>0</v>
      </c>
      <c r="BM134" s="173" t="b">
        <f t="shared" si="553"/>
        <v>0</v>
      </c>
      <c r="BN134" s="173" t="b">
        <f t="shared" si="553"/>
        <v>0</v>
      </c>
      <c r="BO134" s="173" t="b">
        <f t="shared" si="553"/>
        <v>0</v>
      </c>
      <c r="BP134" s="173" t="b">
        <f t="shared" si="553"/>
        <v>0</v>
      </c>
      <c r="BQ134" s="173" t="b">
        <f t="shared" si="553"/>
        <v>0</v>
      </c>
      <c r="BR134" s="173" t="b">
        <f t="shared" si="553"/>
        <v>0</v>
      </c>
      <c r="BS134" s="173" t="b">
        <f t="shared" si="553"/>
        <v>0</v>
      </c>
      <c r="BT134" s="173" t="b">
        <f t="shared" si="553"/>
        <v>0</v>
      </c>
      <c r="BU134" s="173" t="b">
        <f t="shared" si="553"/>
        <v>0</v>
      </c>
      <c r="BV134" s="173" t="b">
        <f t="shared" si="553"/>
        <v>0</v>
      </c>
      <c r="BW134" s="173" t="b">
        <f t="shared" si="553"/>
        <v>0</v>
      </c>
      <c r="BX134" s="173" t="b">
        <f t="shared" si="553"/>
        <v>0</v>
      </c>
      <c r="BY134" s="173" t="b">
        <f t="shared" si="553"/>
        <v>0</v>
      </c>
      <c r="BZ134" s="173" t="b">
        <f t="shared" si="553"/>
        <v>0</v>
      </c>
    </row>
    <row r="135" spans="43:78" x14ac:dyDescent="0.2">
      <c r="AQ135" s="170"/>
      <c r="AR135" s="173" t="b">
        <f t="shared" ref="AR135:BZ135" si="554">AND(D$24&gt;0,ISNUMBER(SEARCH("HTS: Not Disaggregated-NSD",D$4)))</f>
        <v>0</v>
      </c>
      <c r="AS135" s="173" t="b">
        <f t="shared" si="554"/>
        <v>0</v>
      </c>
      <c r="AT135" s="173" t="b">
        <f t="shared" si="554"/>
        <v>0</v>
      </c>
      <c r="AU135" s="173" t="b">
        <f t="shared" si="554"/>
        <v>0</v>
      </c>
      <c r="AV135" s="173" t="b">
        <f t="shared" si="554"/>
        <v>0</v>
      </c>
      <c r="AW135" s="173" t="b">
        <f t="shared" si="554"/>
        <v>0</v>
      </c>
      <c r="AX135" s="173" t="b">
        <f t="shared" si="554"/>
        <v>0</v>
      </c>
      <c r="AY135" s="173" t="b">
        <f t="shared" si="554"/>
        <v>0</v>
      </c>
      <c r="AZ135" s="173" t="b">
        <f t="shared" si="554"/>
        <v>0</v>
      </c>
      <c r="BA135" s="173" t="b">
        <f t="shared" si="554"/>
        <v>0</v>
      </c>
      <c r="BB135" s="173" t="b">
        <f t="shared" si="554"/>
        <v>0</v>
      </c>
      <c r="BC135" s="173" t="b">
        <f t="shared" si="554"/>
        <v>0</v>
      </c>
      <c r="BD135" s="173" t="b">
        <f t="shared" si="554"/>
        <v>0</v>
      </c>
      <c r="BE135" s="173" t="b">
        <f t="shared" si="554"/>
        <v>0</v>
      </c>
      <c r="BF135" s="173" t="b">
        <f t="shared" si="554"/>
        <v>0</v>
      </c>
      <c r="BG135" s="173" t="b">
        <f t="shared" si="554"/>
        <v>0</v>
      </c>
      <c r="BH135" s="173" t="b">
        <f t="shared" si="554"/>
        <v>0</v>
      </c>
      <c r="BI135" s="173" t="b">
        <f t="shared" si="554"/>
        <v>0</v>
      </c>
      <c r="BJ135" s="173" t="b">
        <f t="shared" si="554"/>
        <v>0</v>
      </c>
      <c r="BK135" s="173" t="b">
        <f t="shared" si="554"/>
        <v>0</v>
      </c>
      <c r="BL135" s="173" t="b">
        <f t="shared" si="554"/>
        <v>0</v>
      </c>
      <c r="BM135" s="173" t="b">
        <f t="shared" si="554"/>
        <v>0</v>
      </c>
      <c r="BN135" s="173" t="b">
        <f t="shared" si="554"/>
        <v>0</v>
      </c>
      <c r="BO135" s="173" t="b">
        <f t="shared" si="554"/>
        <v>0</v>
      </c>
      <c r="BP135" s="173" t="b">
        <f t="shared" si="554"/>
        <v>0</v>
      </c>
      <c r="BQ135" s="173" t="b">
        <f t="shared" si="554"/>
        <v>0</v>
      </c>
      <c r="BR135" s="173" t="b">
        <f t="shared" si="554"/>
        <v>0</v>
      </c>
      <c r="BS135" s="173" t="b">
        <f t="shared" si="554"/>
        <v>0</v>
      </c>
      <c r="BT135" s="173" t="b">
        <f t="shared" si="554"/>
        <v>0</v>
      </c>
      <c r="BU135" s="173" t="b">
        <f t="shared" si="554"/>
        <v>0</v>
      </c>
      <c r="BV135" s="173" t="b">
        <f t="shared" si="554"/>
        <v>0</v>
      </c>
      <c r="BW135" s="173" t="b">
        <f t="shared" si="554"/>
        <v>0</v>
      </c>
      <c r="BX135" s="173" t="b">
        <f t="shared" si="554"/>
        <v>0</v>
      </c>
      <c r="BY135" s="173" t="b">
        <f t="shared" si="554"/>
        <v>0</v>
      </c>
      <c r="BZ135" s="173" t="b">
        <f t="shared" si="554"/>
        <v>0</v>
      </c>
    </row>
    <row r="136" spans="43:78" x14ac:dyDescent="0.2">
      <c r="AQ136" s="170"/>
      <c r="AR136" s="173" t="b">
        <f t="shared" ref="AR136:BZ136" si="555">AND(D$24&gt;0,ISNUMBER(SEARCH("PM:",D$4)))</f>
        <v>0</v>
      </c>
      <c r="AS136" s="173" t="b">
        <f t="shared" si="555"/>
        <v>0</v>
      </c>
      <c r="AT136" s="173" t="b">
        <f t="shared" si="555"/>
        <v>0</v>
      </c>
      <c r="AU136" s="173" t="b">
        <f t="shared" si="555"/>
        <v>0</v>
      </c>
      <c r="AV136" s="173" t="b">
        <f t="shared" si="555"/>
        <v>0</v>
      </c>
      <c r="AW136" s="173" t="b">
        <f t="shared" si="555"/>
        <v>0</v>
      </c>
      <c r="AX136" s="173" t="b">
        <f t="shared" si="555"/>
        <v>0</v>
      </c>
      <c r="AY136" s="173" t="b">
        <f t="shared" si="555"/>
        <v>0</v>
      </c>
      <c r="AZ136" s="173" t="b">
        <f t="shared" si="555"/>
        <v>0</v>
      </c>
      <c r="BA136" s="173" t="b">
        <f t="shared" si="555"/>
        <v>0</v>
      </c>
      <c r="BB136" s="173" t="b">
        <f t="shared" si="555"/>
        <v>0</v>
      </c>
      <c r="BC136" s="173" t="b">
        <f t="shared" si="555"/>
        <v>0</v>
      </c>
      <c r="BD136" s="173" t="b">
        <f t="shared" si="555"/>
        <v>0</v>
      </c>
      <c r="BE136" s="173" t="b">
        <f t="shared" si="555"/>
        <v>0</v>
      </c>
      <c r="BF136" s="173" t="b">
        <f t="shared" si="555"/>
        <v>0</v>
      </c>
      <c r="BG136" s="173" t="b">
        <f t="shared" si="555"/>
        <v>0</v>
      </c>
      <c r="BH136" s="173" t="b">
        <f t="shared" si="555"/>
        <v>0</v>
      </c>
      <c r="BI136" s="173" t="b">
        <f t="shared" si="555"/>
        <v>0</v>
      </c>
      <c r="BJ136" s="173" t="b">
        <f t="shared" si="555"/>
        <v>0</v>
      </c>
      <c r="BK136" s="173" t="b">
        <f t="shared" si="555"/>
        <v>0</v>
      </c>
      <c r="BL136" s="173" t="b">
        <f t="shared" si="555"/>
        <v>0</v>
      </c>
      <c r="BM136" s="173" t="b">
        <f t="shared" si="555"/>
        <v>0</v>
      </c>
      <c r="BN136" s="173" t="b">
        <f t="shared" si="555"/>
        <v>0</v>
      </c>
      <c r="BO136" s="173" t="b">
        <f t="shared" si="555"/>
        <v>0</v>
      </c>
      <c r="BP136" s="173" t="b">
        <f t="shared" si="555"/>
        <v>0</v>
      </c>
      <c r="BQ136" s="173" t="b">
        <f t="shared" si="555"/>
        <v>0</v>
      </c>
      <c r="BR136" s="173" t="b">
        <f t="shared" si="555"/>
        <v>0</v>
      </c>
      <c r="BS136" s="173" t="b">
        <f t="shared" si="555"/>
        <v>0</v>
      </c>
      <c r="BT136" s="173" t="b">
        <f t="shared" si="555"/>
        <v>0</v>
      </c>
      <c r="BU136" s="173" t="b">
        <f t="shared" si="555"/>
        <v>0</v>
      </c>
      <c r="BV136" s="173" t="b">
        <f t="shared" si="555"/>
        <v>0</v>
      </c>
      <c r="BW136" s="173" t="b">
        <f t="shared" si="555"/>
        <v>0</v>
      </c>
      <c r="BX136" s="173" t="b">
        <f t="shared" si="555"/>
        <v>0</v>
      </c>
      <c r="BY136" s="173" t="b">
        <f t="shared" si="555"/>
        <v>0</v>
      </c>
      <c r="BZ136" s="173" t="b">
        <f t="shared" si="555"/>
        <v>0</v>
      </c>
    </row>
    <row r="137" spans="43:78" x14ac:dyDescent="0.2">
      <c r="AQ137" s="170"/>
      <c r="AR137" s="173" t="b">
        <f t="shared" ref="AR137:BZ137" si="556">AND(D$24&gt;0,ISNUMBER(SEARCH("PREV: Comm. mobilization, behavior &amp; norms change-NSD",D$4)))</f>
        <v>0</v>
      </c>
      <c r="AS137" s="173" t="b">
        <f t="shared" si="556"/>
        <v>0</v>
      </c>
      <c r="AT137" s="173" t="b">
        <f t="shared" si="556"/>
        <v>0</v>
      </c>
      <c r="AU137" s="173" t="b">
        <f t="shared" si="556"/>
        <v>0</v>
      </c>
      <c r="AV137" s="173" t="b">
        <f t="shared" si="556"/>
        <v>0</v>
      </c>
      <c r="AW137" s="173" t="b">
        <f t="shared" si="556"/>
        <v>0</v>
      </c>
      <c r="AX137" s="173" t="b">
        <f t="shared" si="556"/>
        <v>0</v>
      </c>
      <c r="AY137" s="173" t="b">
        <f t="shared" si="556"/>
        <v>0</v>
      </c>
      <c r="AZ137" s="173" t="b">
        <f t="shared" si="556"/>
        <v>0</v>
      </c>
      <c r="BA137" s="173" t="b">
        <f t="shared" si="556"/>
        <v>0</v>
      </c>
      <c r="BB137" s="173" t="b">
        <f t="shared" si="556"/>
        <v>0</v>
      </c>
      <c r="BC137" s="173" t="b">
        <f t="shared" si="556"/>
        <v>0</v>
      </c>
      <c r="BD137" s="173" t="b">
        <f t="shared" si="556"/>
        <v>0</v>
      </c>
      <c r="BE137" s="173" t="b">
        <f t="shared" si="556"/>
        <v>0</v>
      </c>
      <c r="BF137" s="173" t="b">
        <f t="shared" si="556"/>
        <v>0</v>
      </c>
      <c r="BG137" s="173" t="b">
        <f t="shared" si="556"/>
        <v>0</v>
      </c>
      <c r="BH137" s="173" t="b">
        <f t="shared" si="556"/>
        <v>0</v>
      </c>
      <c r="BI137" s="173" t="b">
        <f t="shared" si="556"/>
        <v>0</v>
      </c>
      <c r="BJ137" s="173" t="b">
        <f t="shared" si="556"/>
        <v>0</v>
      </c>
      <c r="BK137" s="173" t="b">
        <f t="shared" si="556"/>
        <v>0</v>
      </c>
      <c r="BL137" s="173" t="b">
        <f t="shared" si="556"/>
        <v>0</v>
      </c>
      <c r="BM137" s="173" t="b">
        <f t="shared" si="556"/>
        <v>0</v>
      </c>
      <c r="BN137" s="173" t="b">
        <f t="shared" si="556"/>
        <v>0</v>
      </c>
      <c r="BO137" s="173" t="b">
        <f t="shared" si="556"/>
        <v>0</v>
      </c>
      <c r="BP137" s="173" t="b">
        <f t="shared" si="556"/>
        <v>0</v>
      </c>
      <c r="BQ137" s="173" t="b">
        <f t="shared" si="556"/>
        <v>0</v>
      </c>
      <c r="BR137" s="173" t="b">
        <f t="shared" si="556"/>
        <v>0</v>
      </c>
      <c r="BS137" s="173" t="b">
        <f t="shared" si="556"/>
        <v>0</v>
      </c>
      <c r="BT137" s="173" t="b">
        <f t="shared" si="556"/>
        <v>0</v>
      </c>
      <c r="BU137" s="173" t="b">
        <f t="shared" si="556"/>
        <v>0</v>
      </c>
      <c r="BV137" s="173" t="b">
        <f t="shared" si="556"/>
        <v>0</v>
      </c>
      <c r="BW137" s="173" t="b">
        <f t="shared" si="556"/>
        <v>0</v>
      </c>
      <c r="BX137" s="173" t="b">
        <f t="shared" si="556"/>
        <v>0</v>
      </c>
      <c r="BY137" s="173" t="b">
        <f t="shared" si="556"/>
        <v>0</v>
      </c>
      <c r="BZ137" s="173" t="b">
        <f t="shared" si="556"/>
        <v>0</v>
      </c>
    </row>
    <row r="138" spans="43:78" x14ac:dyDescent="0.2">
      <c r="AQ138" s="170"/>
      <c r="AR138" s="173" t="b">
        <f t="shared" ref="AR138:BZ138" si="557">AND(D$24&gt;0,ISNUMBER(SEARCH("PREV: Condom &amp; Lubricant Programming-NSD",D$4)))</f>
        <v>0</v>
      </c>
      <c r="AS138" s="173" t="b">
        <f t="shared" si="557"/>
        <v>0</v>
      </c>
      <c r="AT138" s="173" t="b">
        <f t="shared" si="557"/>
        <v>0</v>
      </c>
      <c r="AU138" s="173" t="b">
        <f t="shared" si="557"/>
        <v>0</v>
      </c>
      <c r="AV138" s="173" t="b">
        <f t="shared" si="557"/>
        <v>0</v>
      </c>
      <c r="AW138" s="173" t="b">
        <f t="shared" si="557"/>
        <v>0</v>
      </c>
      <c r="AX138" s="173" t="b">
        <f t="shared" si="557"/>
        <v>0</v>
      </c>
      <c r="AY138" s="173" t="b">
        <f t="shared" si="557"/>
        <v>0</v>
      </c>
      <c r="AZ138" s="173" t="b">
        <f t="shared" si="557"/>
        <v>0</v>
      </c>
      <c r="BA138" s="173" t="b">
        <f t="shared" si="557"/>
        <v>0</v>
      </c>
      <c r="BB138" s="173" t="b">
        <f t="shared" si="557"/>
        <v>0</v>
      </c>
      <c r="BC138" s="173" t="b">
        <f t="shared" si="557"/>
        <v>0</v>
      </c>
      <c r="BD138" s="173" t="b">
        <f t="shared" si="557"/>
        <v>0</v>
      </c>
      <c r="BE138" s="173" t="b">
        <f t="shared" si="557"/>
        <v>0</v>
      </c>
      <c r="BF138" s="173" t="b">
        <f t="shared" si="557"/>
        <v>0</v>
      </c>
      <c r="BG138" s="173" t="b">
        <f t="shared" si="557"/>
        <v>0</v>
      </c>
      <c r="BH138" s="173" t="b">
        <f t="shared" si="557"/>
        <v>0</v>
      </c>
      <c r="BI138" s="173" t="b">
        <f t="shared" si="557"/>
        <v>0</v>
      </c>
      <c r="BJ138" s="173" t="b">
        <f t="shared" si="557"/>
        <v>0</v>
      </c>
      <c r="BK138" s="173" t="b">
        <f t="shared" si="557"/>
        <v>0</v>
      </c>
      <c r="BL138" s="173" t="b">
        <f t="shared" si="557"/>
        <v>0</v>
      </c>
      <c r="BM138" s="173" t="b">
        <f t="shared" si="557"/>
        <v>0</v>
      </c>
      <c r="BN138" s="173" t="b">
        <f t="shared" si="557"/>
        <v>0</v>
      </c>
      <c r="BO138" s="173" t="b">
        <f t="shared" si="557"/>
        <v>0</v>
      </c>
      <c r="BP138" s="173" t="b">
        <f t="shared" si="557"/>
        <v>0</v>
      </c>
      <c r="BQ138" s="173" t="b">
        <f t="shared" si="557"/>
        <v>0</v>
      </c>
      <c r="BR138" s="173" t="b">
        <f t="shared" si="557"/>
        <v>0</v>
      </c>
      <c r="BS138" s="173" t="b">
        <f t="shared" si="557"/>
        <v>0</v>
      </c>
      <c r="BT138" s="173" t="b">
        <f t="shared" si="557"/>
        <v>0</v>
      </c>
      <c r="BU138" s="173" t="b">
        <f t="shared" si="557"/>
        <v>0</v>
      </c>
      <c r="BV138" s="173" t="b">
        <f t="shared" si="557"/>
        <v>0</v>
      </c>
      <c r="BW138" s="173" t="b">
        <f t="shared" si="557"/>
        <v>0</v>
      </c>
      <c r="BX138" s="173" t="b">
        <f t="shared" si="557"/>
        <v>0</v>
      </c>
      <c r="BY138" s="173" t="b">
        <f t="shared" si="557"/>
        <v>0</v>
      </c>
      <c r="BZ138" s="173" t="b">
        <f t="shared" si="557"/>
        <v>0</v>
      </c>
    </row>
    <row r="139" spans="43:78" x14ac:dyDescent="0.2">
      <c r="AQ139" s="170"/>
      <c r="AR139" s="173" t="b">
        <f t="shared" ref="AR139:BZ139" si="558">AND(D$24&gt;0,ISNUMBER(SEARCH("PREV: Medication assisted treatment-NSD",D$4)))</f>
        <v>0</v>
      </c>
      <c r="AS139" s="173" t="b">
        <f t="shared" si="558"/>
        <v>0</v>
      </c>
      <c r="AT139" s="173" t="b">
        <f t="shared" si="558"/>
        <v>0</v>
      </c>
      <c r="AU139" s="173" t="b">
        <f t="shared" si="558"/>
        <v>0</v>
      </c>
      <c r="AV139" s="173" t="b">
        <f t="shared" si="558"/>
        <v>0</v>
      </c>
      <c r="AW139" s="173" t="b">
        <f t="shared" si="558"/>
        <v>0</v>
      </c>
      <c r="AX139" s="173" t="b">
        <f t="shared" si="558"/>
        <v>0</v>
      </c>
      <c r="AY139" s="173" t="b">
        <f t="shared" si="558"/>
        <v>0</v>
      </c>
      <c r="AZ139" s="173" t="b">
        <f t="shared" si="558"/>
        <v>0</v>
      </c>
      <c r="BA139" s="173" t="b">
        <f t="shared" si="558"/>
        <v>0</v>
      </c>
      <c r="BB139" s="173" t="b">
        <f t="shared" si="558"/>
        <v>0</v>
      </c>
      <c r="BC139" s="173" t="b">
        <f t="shared" si="558"/>
        <v>0</v>
      </c>
      <c r="BD139" s="173" t="b">
        <f t="shared" si="558"/>
        <v>0</v>
      </c>
      <c r="BE139" s="173" t="b">
        <f t="shared" si="558"/>
        <v>0</v>
      </c>
      <c r="BF139" s="173" t="b">
        <f t="shared" si="558"/>
        <v>0</v>
      </c>
      <c r="BG139" s="173" t="b">
        <f t="shared" si="558"/>
        <v>0</v>
      </c>
      <c r="BH139" s="173" t="b">
        <f t="shared" si="558"/>
        <v>0</v>
      </c>
      <c r="BI139" s="173" t="b">
        <f t="shared" si="558"/>
        <v>0</v>
      </c>
      <c r="BJ139" s="173" t="b">
        <f t="shared" si="558"/>
        <v>0</v>
      </c>
      <c r="BK139" s="173" t="b">
        <f t="shared" si="558"/>
        <v>0</v>
      </c>
      <c r="BL139" s="173" t="b">
        <f t="shared" si="558"/>
        <v>0</v>
      </c>
      <c r="BM139" s="173" t="b">
        <f t="shared" si="558"/>
        <v>0</v>
      </c>
      <c r="BN139" s="173" t="b">
        <f t="shared" si="558"/>
        <v>0</v>
      </c>
      <c r="BO139" s="173" t="b">
        <f t="shared" si="558"/>
        <v>0</v>
      </c>
      <c r="BP139" s="173" t="b">
        <f t="shared" si="558"/>
        <v>0</v>
      </c>
      <c r="BQ139" s="173" t="b">
        <f t="shared" si="558"/>
        <v>0</v>
      </c>
      <c r="BR139" s="173" t="b">
        <f t="shared" si="558"/>
        <v>0</v>
      </c>
      <c r="BS139" s="173" t="b">
        <f t="shared" si="558"/>
        <v>0</v>
      </c>
      <c r="BT139" s="173" t="b">
        <f t="shared" si="558"/>
        <v>0</v>
      </c>
      <c r="BU139" s="173" t="b">
        <f t="shared" si="558"/>
        <v>0</v>
      </c>
      <c r="BV139" s="173" t="b">
        <f t="shared" si="558"/>
        <v>0</v>
      </c>
      <c r="BW139" s="173" t="b">
        <f t="shared" si="558"/>
        <v>0</v>
      </c>
      <c r="BX139" s="173" t="b">
        <f t="shared" si="558"/>
        <v>0</v>
      </c>
      <c r="BY139" s="173" t="b">
        <f t="shared" si="558"/>
        <v>0</v>
      </c>
      <c r="BZ139" s="173" t="b">
        <f t="shared" si="558"/>
        <v>0</v>
      </c>
    </row>
    <row r="140" spans="43:78" x14ac:dyDescent="0.2">
      <c r="AQ140" s="170"/>
      <c r="AR140" s="173" t="b">
        <f t="shared" ref="AR140:BZ140" si="559">AND(D$24&gt;0,ISNUMBER(SEARCH("PREV: Not Disaggregated-NSD",D$4)))</f>
        <v>0</v>
      </c>
      <c r="AS140" s="173" t="b">
        <f t="shared" si="559"/>
        <v>0</v>
      </c>
      <c r="AT140" s="173" t="b">
        <f t="shared" si="559"/>
        <v>0</v>
      </c>
      <c r="AU140" s="173" t="b">
        <f t="shared" si="559"/>
        <v>0</v>
      </c>
      <c r="AV140" s="173" t="b">
        <f t="shared" si="559"/>
        <v>0</v>
      </c>
      <c r="AW140" s="173" t="b">
        <f t="shared" si="559"/>
        <v>0</v>
      </c>
      <c r="AX140" s="173" t="b">
        <f t="shared" si="559"/>
        <v>0</v>
      </c>
      <c r="AY140" s="173" t="b">
        <f t="shared" si="559"/>
        <v>0</v>
      </c>
      <c r="AZ140" s="173" t="b">
        <f t="shared" si="559"/>
        <v>0</v>
      </c>
      <c r="BA140" s="173" t="b">
        <f t="shared" si="559"/>
        <v>0</v>
      </c>
      <c r="BB140" s="173" t="b">
        <f t="shared" si="559"/>
        <v>0</v>
      </c>
      <c r="BC140" s="173" t="b">
        <f t="shared" si="559"/>
        <v>0</v>
      </c>
      <c r="BD140" s="173" t="b">
        <f t="shared" si="559"/>
        <v>0</v>
      </c>
      <c r="BE140" s="173" t="b">
        <f t="shared" si="559"/>
        <v>0</v>
      </c>
      <c r="BF140" s="173" t="b">
        <f t="shared" si="559"/>
        <v>0</v>
      </c>
      <c r="BG140" s="173" t="b">
        <f t="shared" si="559"/>
        <v>0</v>
      </c>
      <c r="BH140" s="173" t="b">
        <f t="shared" si="559"/>
        <v>0</v>
      </c>
      <c r="BI140" s="173" t="b">
        <f t="shared" si="559"/>
        <v>0</v>
      </c>
      <c r="BJ140" s="173" t="b">
        <f t="shared" si="559"/>
        <v>0</v>
      </c>
      <c r="BK140" s="173" t="b">
        <f t="shared" si="559"/>
        <v>0</v>
      </c>
      <c r="BL140" s="173" t="b">
        <f t="shared" si="559"/>
        <v>0</v>
      </c>
      <c r="BM140" s="173" t="b">
        <f t="shared" si="559"/>
        <v>0</v>
      </c>
      <c r="BN140" s="173" t="b">
        <f t="shared" si="559"/>
        <v>0</v>
      </c>
      <c r="BO140" s="173" t="b">
        <f t="shared" si="559"/>
        <v>0</v>
      </c>
      <c r="BP140" s="173" t="b">
        <f t="shared" si="559"/>
        <v>0</v>
      </c>
      <c r="BQ140" s="173" t="b">
        <f t="shared" si="559"/>
        <v>0</v>
      </c>
      <c r="BR140" s="173" t="b">
        <f t="shared" si="559"/>
        <v>0</v>
      </c>
      <c r="BS140" s="173" t="b">
        <f t="shared" si="559"/>
        <v>0</v>
      </c>
      <c r="BT140" s="173" t="b">
        <f t="shared" si="559"/>
        <v>0</v>
      </c>
      <c r="BU140" s="173" t="b">
        <f t="shared" si="559"/>
        <v>0</v>
      </c>
      <c r="BV140" s="173" t="b">
        <f t="shared" si="559"/>
        <v>0</v>
      </c>
      <c r="BW140" s="173" t="b">
        <f t="shared" si="559"/>
        <v>0</v>
      </c>
      <c r="BX140" s="173" t="b">
        <f t="shared" si="559"/>
        <v>0</v>
      </c>
      <c r="BY140" s="173" t="b">
        <f t="shared" si="559"/>
        <v>0</v>
      </c>
      <c r="BZ140" s="173" t="b">
        <f t="shared" si="559"/>
        <v>0</v>
      </c>
    </row>
    <row r="141" spans="43:78" x14ac:dyDescent="0.2">
      <c r="AQ141" s="170"/>
      <c r="AR141" s="173" t="b">
        <f t="shared" ref="AR141:BZ141" si="560">AND(D$24&gt;0,ISNUMBER(SEARCH("PREV: PrEP-NSD",D$4)))</f>
        <v>0</v>
      </c>
      <c r="AS141" s="173" t="b">
        <f t="shared" si="560"/>
        <v>0</v>
      </c>
      <c r="AT141" s="173" t="b">
        <f t="shared" si="560"/>
        <v>0</v>
      </c>
      <c r="AU141" s="173" t="b">
        <f t="shared" si="560"/>
        <v>0</v>
      </c>
      <c r="AV141" s="173" t="b">
        <f t="shared" si="560"/>
        <v>0</v>
      </c>
      <c r="AW141" s="173" t="b">
        <f t="shared" si="560"/>
        <v>0</v>
      </c>
      <c r="AX141" s="173" t="b">
        <f t="shared" si="560"/>
        <v>0</v>
      </c>
      <c r="AY141" s="173" t="b">
        <f t="shared" si="560"/>
        <v>0</v>
      </c>
      <c r="AZ141" s="173" t="b">
        <f t="shared" si="560"/>
        <v>0</v>
      </c>
      <c r="BA141" s="173" t="b">
        <f t="shared" si="560"/>
        <v>0</v>
      </c>
      <c r="BB141" s="173" t="b">
        <f t="shared" si="560"/>
        <v>0</v>
      </c>
      <c r="BC141" s="173" t="b">
        <f t="shared" si="560"/>
        <v>0</v>
      </c>
      <c r="BD141" s="173" t="b">
        <f t="shared" si="560"/>
        <v>0</v>
      </c>
      <c r="BE141" s="173" t="b">
        <f t="shared" si="560"/>
        <v>0</v>
      </c>
      <c r="BF141" s="173" t="b">
        <f t="shared" si="560"/>
        <v>0</v>
      </c>
      <c r="BG141" s="173" t="b">
        <f t="shared" si="560"/>
        <v>0</v>
      </c>
      <c r="BH141" s="173" t="b">
        <f t="shared" si="560"/>
        <v>0</v>
      </c>
      <c r="BI141" s="173" t="b">
        <f t="shared" si="560"/>
        <v>0</v>
      </c>
      <c r="BJ141" s="173" t="b">
        <f t="shared" si="560"/>
        <v>0</v>
      </c>
      <c r="BK141" s="173" t="b">
        <f t="shared" si="560"/>
        <v>0</v>
      </c>
      <c r="BL141" s="173" t="b">
        <f t="shared" si="560"/>
        <v>0</v>
      </c>
      <c r="BM141" s="173" t="b">
        <f t="shared" si="560"/>
        <v>0</v>
      </c>
      <c r="BN141" s="173" t="b">
        <f t="shared" si="560"/>
        <v>0</v>
      </c>
      <c r="BO141" s="173" t="b">
        <f t="shared" si="560"/>
        <v>0</v>
      </c>
      <c r="BP141" s="173" t="b">
        <f t="shared" si="560"/>
        <v>0</v>
      </c>
      <c r="BQ141" s="173" t="b">
        <f t="shared" si="560"/>
        <v>0</v>
      </c>
      <c r="BR141" s="173" t="b">
        <f t="shared" si="560"/>
        <v>0</v>
      </c>
      <c r="BS141" s="173" t="b">
        <f t="shared" si="560"/>
        <v>0</v>
      </c>
      <c r="BT141" s="173" t="b">
        <f t="shared" si="560"/>
        <v>0</v>
      </c>
      <c r="BU141" s="173" t="b">
        <f t="shared" si="560"/>
        <v>0</v>
      </c>
      <c r="BV141" s="173" t="b">
        <f t="shared" si="560"/>
        <v>0</v>
      </c>
      <c r="BW141" s="173" t="b">
        <f t="shared" si="560"/>
        <v>0</v>
      </c>
      <c r="BX141" s="173" t="b">
        <f t="shared" si="560"/>
        <v>0</v>
      </c>
      <c r="BY141" s="173" t="b">
        <f t="shared" si="560"/>
        <v>0</v>
      </c>
      <c r="BZ141" s="173" t="b">
        <f t="shared" si="560"/>
        <v>0</v>
      </c>
    </row>
    <row r="142" spans="43:78" x14ac:dyDescent="0.2">
      <c r="AQ142" s="170"/>
      <c r="AR142" s="173" t="b">
        <f t="shared" ref="AR142:BZ142" si="561">AND(D$24&gt;0,ISNUMBER(SEARCH("PREV: Primary prevention of HIV and sexual violence-NSD",D$4)))</f>
        <v>0</v>
      </c>
      <c r="AS142" s="173" t="b">
        <f t="shared" si="561"/>
        <v>0</v>
      </c>
      <c r="AT142" s="173" t="b">
        <f t="shared" si="561"/>
        <v>0</v>
      </c>
      <c r="AU142" s="173" t="b">
        <f t="shared" si="561"/>
        <v>0</v>
      </c>
      <c r="AV142" s="173" t="b">
        <f t="shared" si="561"/>
        <v>0</v>
      </c>
      <c r="AW142" s="173" t="b">
        <f t="shared" si="561"/>
        <v>0</v>
      </c>
      <c r="AX142" s="173" t="b">
        <f t="shared" si="561"/>
        <v>0</v>
      </c>
      <c r="AY142" s="173" t="b">
        <f t="shared" si="561"/>
        <v>0</v>
      </c>
      <c r="AZ142" s="173" t="b">
        <f t="shared" si="561"/>
        <v>0</v>
      </c>
      <c r="BA142" s="173" t="b">
        <f t="shared" si="561"/>
        <v>0</v>
      </c>
      <c r="BB142" s="173" t="b">
        <f t="shared" si="561"/>
        <v>0</v>
      </c>
      <c r="BC142" s="173" t="b">
        <f t="shared" si="561"/>
        <v>0</v>
      </c>
      <c r="BD142" s="173" t="b">
        <f t="shared" si="561"/>
        <v>0</v>
      </c>
      <c r="BE142" s="173" t="b">
        <f t="shared" si="561"/>
        <v>0</v>
      </c>
      <c r="BF142" s="173" t="b">
        <f t="shared" si="561"/>
        <v>0</v>
      </c>
      <c r="BG142" s="173" t="b">
        <f t="shared" si="561"/>
        <v>0</v>
      </c>
      <c r="BH142" s="173" t="b">
        <f t="shared" si="561"/>
        <v>0</v>
      </c>
      <c r="BI142" s="173" t="b">
        <f t="shared" si="561"/>
        <v>0</v>
      </c>
      <c r="BJ142" s="173" t="b">
        <f t="shared" si="561"/>
        <v>0</v>
      </c>
      <c r="BK142" s="173" t="b">
        <f t="shared" si="561"/>
        <v>0</v>
      </c>
      <c r="BL142" s="173" t="b">
        <f t="shared" si="561"/>
        <v>0</v>
      </c>
      <c r="BM142" s="173" t="b">
        <f t="shared" si="561"/>
        <v>0</v>
      </c>
      <c r="BN142" s="173" t="b">
        <f t="shared" si="561"/>
        <v>0</v>
      </c>
      <c r="BO142" s="173" t="b">
        <f t="shared" si="561"/>
        <v>0</v>
      </c>
      <c r="BP142" s="173" t="b">
        <f t="shared" si="561"/>
        <v>0</v>
      </c>
      <c r="BQ142" s="173" t="b">
        <f t="shared" si="561"/>
        <v>0</v>
      </c>
      <c r="BR142" s="173" t="b">
        <f t="shared" si="561"/>
        <v>0</v>
      </c>
      <c r="BS142" s="173" t="b">
        <f t="shared" si="561"/>
        <v>0</v>
      </c>
      <c r="BT142" s="173" t="b">
        <f t="shared" si="561"/>
        <v>0</v>
      </c>
      <c r="BU142" s="173" t="b">
        <f t="shared" si="561"/>
        <v>0</v>
      </c>
      <c r="BV142" s="173" t="b">
        <f t="shared" si="561"/>
        <v>0</v>
      </c>
      <c r="BW142" s="173" t="b">
        <f t="shared" si="561"/>
        <v>0</v>
      </c>
      <c r="BX142" s="173" t="b">
        <f t="shared" si="561"/>
        <v>0</v>
      </c>
      <c r="BY142" s="173" t="b">
        <f t="shared" si="561"/>
        <v>0</v>
      </c>
      <c r="BZ142" s="173" t="b">
        <f t="shared" si="561"/>
        <v>0</v>
      </c>
    </row>
    <row r="143" spans="43:78" x14ac:dyDescent="0.2">
      <c r="AQ143" s="170"/>
      <c r="AR143" s="173" t="b">
        <f t="shared" ref="AR143:BZ143" si="562">AND(D$24&gt;0,ISNUMBER(SEARCH("PREV: VMMC-NSD",D$4)))</f>
        <v>0</v>
      </c>
      <c r="AS143" s="173" t="b">
        <f t="shared" si="562"/>
        <v>0</v>
      </c>
      <c r="AT143" s="173" t="b">
        <f t="shared" si="562"/>
        <v>0</v>
      </c>
      <c r="AU143" s="173" t="b">
        <f t="shared" si="562"/>
        <v>0</v>
      </c>
      <c r="AV143" s="173" t="b">
        <f t="shared" si="562"/>
        <v>0</v>
      </c>
      <c r="AW143" s="173" t="b">
        <f t="shared" si="562"/>
        <v>0</v>
      </c>
      <c r="AX143" s="173" t="b">
        <f t="shared" si="562"/>
        <v>0</v>
      </c>
      <c r="AY143" s="173" t="b">
        <f t="shared" si="562"/>
        <v>0</v>
      </c>
      <c r="AZ143" s="173" t="b">
        <f t="shared" si="562"/>
        <v>0</v>
      </c>
      <c r="BA143" s="173" t="b">
        <f t="shared" si="562"/>
        <v>0</v>
      </c>
      <c r="BB143" s="173" t="b">
        <f t="shared" si="562"/>
        <v>0</v>
      </c>
      <c r="BC143" s="173" t="b">
        <f t="shared" si="562"/>
        <v>0</v>
      </c>
      <c r="BD143" s="173" t="b">
        <f t="shared" si="562"/>
        <v>0</v>
      </c>
      <c r="BE143" s="173" t="b">
        <f t="shared" si="562"/>
        <v>0</v>
      </c>
      <c r="BF143" s="173" t="b">
        <f t="shared" si="562"/>
        <v>0</v>
      </c>
      <c r="BG143" s="173" t="b">
        <f t="shared" si="562"/>
        <v>0</v>
      </c>
      <c r="BH143" s="173" t="b">
        <f t="shared" si="562"/>
        <v>0</v>
      </c>
      <c r="BI143" s="173" t="b">
        <f t="shared" si="562"/>
        <v>0</v>
      </c>
      <c r="BJ143" s="173" t="b">
        <f t="shared" si="562"/>
        <v>0</v>
      </c>
      <c r="BK143" s="173" t="b">
        <f t="shared" si="562"/>
        <v>0</v>
      </c>
      <c r="BL143" s="173" t="b">
        <f t="shared" si="562"/>
        <v>0</v>
      </c>
      <c r="BM143" s="173" t="b">
        <f t="shared" si="562"/>
        <v>0</v>
      </c>
      <c r="BN143" s="173" t="b">
        <f t="shared" si="562"/>
        <v>0</v>
      </c>
      <c r="BO143" s="173" t="b">
        <f t="shared" si="562"/>
        <v>0</v>
      </c>
      <c r="BP143" s="173" t="b">
        <f t="shared" si="562"/>
        <v>0</v>
      </c>
      <c r="BQ143" s="173" t="b">
        <f t="shared" si="562"/>
        <v>0</v>
      </c>
      <c r="BR143" s="173" t="b">
        <f t="shared" si="562"/>
        <v>0</v>
      </c>
      <c r="BS143" s="173" t="b">
        <f t="shared" si="562"/>
        <v>0</v>
      </c>
      <c r="BT143" s="173" t="b">
        <f t="shared" si="562"/>
        <v>0</v>
      </c>
      <c r="BU143" s="173" t="b">
        <f t="shared" si="562"/>
        <v>0</v>
      </c>
      <c r="BV143" s="173" t="b">
        <f t="shared" si="562"/>
        <v>0</v>
      </c>
      <c r="BW143" s="173" t="b">
        <f t="shared" si="562"/>
        <v>0</v>
      </c>
      <c r="BX143" s="173" t="b">
        <f t="shared" si="562"/>
        <v>0</v>
      </c>
      <c r="BY143" s="173" t="b">
        <f t="shared" si="562"/>
        <v>0</v>
      </c>
      <c r="BZ143" s="173" t="b">
        <f t="shared" si="562"/>
        <v>0</v>
      </c>
    </row>
    <row r="144" spans="43:78" x14ac:dyDescent="0.2">
      <c r="AQ144" s="170"/>
      <c r="AR144" s="173" t="b">
        <f t="shared" ref="AR144:BZ144" si="563">AND(D$24&gt;0,ISNUMBER(SEARCH("SE: Case Management-NSD",D$4)))</f>
        <v>0</v>
      </c>
      <c r="AS144" s="173" t="b">
        <f t="shared" si="563"/>
        <v>0</v>
      </c>
      <c r="AT144" s="173" t="b">
        <f t="shared" si="563"/>
        <v>0</v>
      </c>
      <c r="AU144" s="173" t="b">
        <f t="shared" si="563"/>
        <v>0</v>
      </c>
      <c r="AV144" s="173" t="b">
        <f t="shared" si="563"/>
        <v>0</v>
      </c>
      <c r="AW144" s="173" t="b">
        <f t="shared" si="563"/>
        <v>0</v>
      </c>
      <c r="AX144" s="173" t="b">
        <f t="shared" si="563"/>
        <v>0</v>
      </c>
      <c r="AY144" s="173" t="b">
        <f t="shared" si="563"/>
        <v>0</v>
      </c>
      <c r="AZ144" s="173" t="b">
        <f t="shared" si="563"/>
        <v>0</v>
      </c>
      <c r="BA144" s="173" t="b">
        <f t="shared" si="563"/>
        <v>0</v>
      </c>
      <c r="BB144" s="173" t="b">
        <f t="shared" si="563"/>
        <v>0</v>
      </c>
      <c r="BC144" s="173" t="b">
        <f t="shared" si="563"/>
        <v>0</v>
      </c>
      <c r="BD144" s="173" t="b">
        <f t="shared" si="563"/>
        <v>0</v>
      </c>
      <c r="BE144" s="173" t="b">
        <f t="shared" si="563"/>
        <v>0</v>
      </c>
      <c r="BF144" s="173" t="b">
        <f t="shared" si="563"/>
        <v>0</v>
      </c>
      <c r="BG144" s="173" t="b">
        <f t="shared" si="563"/>
        <v>0</v>
      </c>
      <c r="BH144" s="173" t="b">
        <f t="shared" si="563"/>
        <v>0</v>
      </c>
      <c r="BI144" s="173" t="b">
        <f t="shared" si="563"/>
        <v>0</v>
      </c>
      <c r="BJ144" s="173" t="b">
        <f t="shared" si="563"/>
        <v>0</v>
      </c>
      <c r="BK144" s="173" t="b">
        <f t="shared" si="563"/>
        <v>0</v>
      </c>
      <c r="BL144" s="173" t="b">
        <f t="shared" si="563"/>
        <v>0</v>
      </c>
      <c r="BM144" s="173" t="b">
        <f t="shared" si="563"/>
        <v>0</v>
      </c>
      <c r="BN144" s="173" t="b">
        <f t="shared" si="563"/>
        <v>0</v>
      </c>
      <c r="BO144" s="173" t="b">
        <f t="shared" si="563"/>
        <v>0</v>
      </c>
      <c r="BP144" s="173" t="b">
        <f t="shared" si="563"/>
        <v>0</v>
      </c>
      <c r="BQ144" s="173" t="b">
        <f t="shared" si="563"/>
        <v>0</v>
      </c>
      <c r="BR144" s="173" t="b">
        <f t="shared" si="563"/>
        <v>0</v>
      </c>
      <c r="BS144" s="173" t="b">
        <f t="shared" si="563"/>
        <v>0</v>
      </c>
      <c r="BT144" s="173" t="b">
        <f t="shared" si="563"/>
        <v>0</v>
      </c>
      <c r="BU144" s="173" t="b">
        <f t="shared" si="563"/>
        <v>0</v>
      </c>
      <c r="BV144" s="173" t="b">
        <f t="shared" si="563"/>
        <v>0</v>
      </c>
      <c r="BW144" s="173" t="b">
        <f t="shared" si="563"/>
        <v>0</v>
      </c>
      <c r="BX144" s="173" t="b">
        <f t="shared" si="563"/>
        <v>0</v>
      </c>
      <c r="BY144" s="173" t="b">
        <f t="shared" si="563"/>
        <v>0</v>
      </c>
      <c r="BZ144" s="173" t="b">
        <f t="shared" si="563"/>
        <v>0</v>
      </c>
    </row>
    <row r="145" spans="43:78" x14ac:dyDescent="0.2">
      <c r="AQ145" s="170"/>
      <c r="AR145" s="173" t="b">
        <f t="shared" ref="AR145:BZ145" si="564">AND(D$24&gt;0,ISNUMBER(SEARCH("SE: Economic strengthening-NSD",D$4)))</f>
        <v>0</v>
      </c>
      <c r="AS145" s="173" t="b">
        <f t="shared" si="564"/>
        <v>0</v>
      </c>
      <c r="AT145" s="173" t="b">
        <f t="shared" si="564"/>
        <v>0</v>
      </c>
      <c r="AU145" s="173" t="b">
        <f t="shared" si="564"/>
        <v>0</v>
      </c>
      <c r="AV145" s="173" t="b">
        <f t="shared" si="564"/>
        <v>0</v>
      </c>
      <c r="AW145" s="173" t="b">
        <f t="shared" si="564"/>
        <v>0</v>
      </c>
      <c r="AX145" s="173" t="b">
        <f t="shared" si="564"/>
        <v>0</v>
      </c>
      <c r="AY145" s="173" t="b">
        <f t="shared" si="564"/>
        <v>0</v>
      </c>
      <c r="AZ145" s="173" t="b">
        <f t="shared" si="564"/>
        <v>0</v>
      </c>
      <c r="BA145" s="173" t="b">
        <f t="shared" si="564"/>
        <v>0</v>
      </c>
      <c r="BB145" s="173" t="b">
        <f t="shared" si="564"/>
        <v>0</v>
      </c>
      <c r="BC145" s="173" t="b">
        <f t="shared" si="564"/>
        <v>0</v>
      </c>
      <c r="BD145" s="173" t="b">
        <f t="shared" si="564"/>
        <v>0</v>
      </c>
      <c r="BE145" s="173" t="b">
        <f t="shared" si="564"/>
        <v>0</v>
      </c>
      <c r="BF145" s="173" t="b">
        <f t="shared" si="564"/>
        <v>0</v>
      </c>
      <c r="BG145" s="173" t="b">
        <f t="shared" si="564"/>
        <v>0</v>
      </c>
      <c r="BH145" s="173" t="b">
        <f t="shared" si="564"/>
        <v>0</v>
      </c>
      <c r="BI145" s="173" t="b">
        <f t="shared" si="564"/>
        <v>0</v>
      </c>
      <c r="BJ145" s="173" t="b">
        <f t="shared" si="564"/>
        <v>0</v>
      </c>
      <c r="BK145" s="173" t="b">
        <f t="shared" si="564"/>
        <v>0</v>
      </c>
      <c r="BL145" s="173" t="b">
        <f t="shared" si="564"/>
        <v>0</v>
      </c>
      <c r="BM145" s="173" t="b">
        <f t="shared" si="564"/>
        <v>0</v>
      </c>
      <c r="BN145" s="173" t="b">
        <f t="shared" si="564"/>
        <v>0</v>
      </c>
      <c r="BO145" s="173" t="b">
        <f t="shared" si="564"/>
        <v>0</v>
      </c>
      <c r="BP145" s="173" t="b">
        <f t="shared" si="564"/>
        <v>0</v>
      </c>
      <c r="BQ145" s="173" t="b">
        <f t="shared" si="564"/>
        <v>0</v>
      </c>
      <c r="BR145" s="173" t="b">
        <f t="shared" si="564"/>
        <v>0</v>
      </c>
      <c r="BS145" s="173" t="b">
        <f t="shared" si="564"/>
        <v>0</v>
      </c>
      <c r="BT145" s="173" t="b">
        <f t="shared" si="564"/>
        <v>0</v>
      </c>
      <c r="BU145" s="173" t="b">
        <f t="shared" si="564"/>
        <v>0</v>
      </c>
      <c r="BV145" s="173" t="b">
        <f t="shared" si="564"/>
        <v>0</v>
      </c>
      <c r="BW145" s="173" t="b">
        <f t="shared" si="564"/>
        <v>0</v>
      </c>
      <c r="BX145" s="173" t="b">
        <f t="shared" si="564"/>
        <v>0</v>
      </c>
      <c r="BY145" s="173" t="b">
        <f t="shared" si="564"/>
        <v>0</v>
      </c>
      <c r="BZ145" s="173" t="b">
        <f t="shared" si="564"/>
        <v>0</v>
      </c>
    </row>
    <row r="146" spans="43:78" x14ac:dyDescent="0.2">
      <c r="AQ146" s="170"/>
      <c r="AR146" s="173" t="b">
        <f t="shared" ref="AR146:BZ146" si="565">AND(D$24&gt;0,ISNUMBER(SEARCH("SE: Education assistance-NSD",D$4)))</f>
        <v>0</v>
      </c>
      <c r="AS146" s="173" t="b">
        <f t="shared" si="565"/>
        <v>0</v>
      </c>
      <c r="AT146" s="173" t="b">
        <f t="shared" si="565"/>
        <v>0</v>
      </c>
      <c r="AU146" s="173" t="b">
        <f t="shared" si="565"/>
        <v>0</v>
      </c>
      <c r="AV146" s="173" t="b">
        <f t="shared" si="565"/>
        <v>0</v>
      </c>
      <c r="AW146" s="173" t="b">
        <f t="shared" si="565"/>
        <v>0</v>
      </c>
      <c r="AX146" s="173" t="b">
        <f t="shared" si="565"/>
        <v>0</v>
      </c>
      <c r="AY146" s="173" t="b">
        <f t="shared" si="565"/>
        <v>0</v>
      </c>
      <c r="AZ146" s="173" t="b">
        <f t="shared" si="565"/>
        <v>0</v>
      </c>
      <c r="BA146" s="173" t="b">
        <f t="shared" si="565"/>
        <v>0</v>
      </c>
      <c r="BB146" s="173" t="b">
        <f t="shared" si="565"/>
        <v>0</v>
      </c>
      <c r="BC146" s="173" t="b">
        <f t="shared" si="565"/>
        <v>0</v>
      </c>
      <c r="BD146" s="173" t="b">
        <f t="shared" si="565"/>
        <v>0</v>
      </c>
      <c r="BE146" s="173" t="b">
        <f t="shared" si="565"/>
        <v>0</v>
      </c>
      <c r="BF146" s="173" t="b">
        <f t="shared" si="565"/>
        <v>0</v>
      </c>
      <c r="BG146" s="173" t="b">
        <f t="shared" si="565"/>
        <v>0</v>
      </c>
      <c r="BH146" s="173" t="b">
        <f t="shared" si="565"/>
        <v>0</v>
      </c>
      <c r="BI146" s="173" t="b">
        <f t="shared" si="565"/>
        <v>0</v>
      </c>
      <c r="BJ146" s="173" t="b">
        <f t="shared" si="565"/>
        <v>0</v>
      </c>
      <c r="BK146" s="173" t="b">
        <f t="shared" si="565"/>
        <v>0</v>
      </c>
      <c r="BL146" s="173" t="b">
        <f t="shared" si="565"/>
        <v>0</v>
      </c>
      <c r="BM146" s="173" t="b">
        <f t="shared" si="565"/>
        <v>0</v>
      </c>
      <c r="BN146" s="173" t="b">
        <f t="shared" si="565"/>
        <v>0</v>
      </c>
      <c r="BO146" s="173" t="b">
        <f t="shared" si="565"/>
        <v>0</v>
      </c>
      <c r="BP146" s="173" t="b">
        <f t="shared" si="565"/>
        <v>0</v>
      </c>
      <c r="BQ146" s="173" t="b">
        <f t="shared" si="565"/>
        <v>0</v>
      </c>
      <c r="BR146" s="173" t="b">
        <f t="shared" si="565"/>
        <v>0</v>
      </c>
      <c r="BS146" s="173" t="b">
        <f t="shared" si="565"/>
        <v>0</v>
      </c>
      <c r="BT146" s="173" t="b">
        <f t="shared" si="565"/>
        <v>0</v>
      </c>
      <c r="BU146" s="173" t="b">
        <f t="shared" si="565"/>
        <v>0</v>
      </c>
      <c r="BV146" s="173" t="b">
        <f t="shared" si="565"/>
        <v>0</v>
      </c>
      <c r="BW146" s="173" t="b">
        <f t="shared" si="565"/>
        <v>0</v>
      </c>
      <c r="BX146" s="173" t="b">
        <f t="shared" si="565"/>
        <v>0</v>
      </c>
      <c r="BY146" s="173" t="b">
        <f t="shared" si="565"/>
        <v>0</v>
      </c>
      <c r="BZ146" s="173" t="b">
        <f t="shared" si="565"/>
        <v>0</v>
      </c>
    </row>
    <row r="147" spans="43:78" x14ac:dyDescent="0.2">
      <c r="AQ147" s="170"/>
      <c r="AR147" s="173" t="b">
        <f t="shared" ref="AR147:BZ147" si="566">AND(D$24&gt;0,ISNUMBER(SEARCH("SE: Food and nutrition-NSD",D$4)))</f>
        <v>0</v>
      </c>
      <c r="AS147" s="173" t="b">
        <f t="shared" si="566"/>
        <v>0</v>
      </c>
      <c r="AT147" s="173" t="b">
        <f t="shared" si="566"/>
        <v>0</v>
      </c>
      <c r="AU147" s="173" t="b">
        <f t="shared" si="566"/>
        <v>0</v>
      </c>
      <c r="AV147" s="173" t="b">
        <f t="shared" si="566"/>
        <v>0</v>
      </c>
      <c r="AW147" s="173" t="b">
        <f t="shared" si="566"/>
        <v>0</v>
      </c>
      <c r="AX147" s="173" t="b">
        <f t="shared" si="566"/>
        <v>0</v>
      </c>
      <c r="AY147" s="173" t="b">
        <f t="shared" si="566"/>
        <v>0</v>
      </c>
      <c r="AZ147" s="173" t="b">
        <f t="shared" si="566"/>
        <v>0</v>
      </c>
      <c r="BA147" s="173" t="b">
        <f t="shared" si="566"/>
        <v>0</v>
      </c>
      <c r="BB147" s="173" t="b">
        <f t="shared" si="566"/>
        <v>0</v>
      </c>
      <c r="BC147" s="173" t="b">
        <f t="shared" si="566"/>
        <v>0</v>
      </c>
      <c r="BD147" s="173" t="b">
        <f t="shared" si="566"/>
        <v>0</v>
      </c>
      <c r="BE147" s="173" t="b">
        <f t="shared" si="566"/>
        <v>0</v>
      </c>
      <c r="BF147" s="173" t="b">
        <f t="shared" si="566"/>
        <v>0</v>
      </c>
      <c r="BG147" s="173" t="b">
        <f t="shared" si="566"/>
        <v>0</v>
      </c>
      <c r="BH147" s="173" t="b">
        <f t="shared" si="566"/>
        <v>0</v>
      </c>
      <c r="BI147" s="173" t="b">
        <f t="shared" si="566"/>
        <v>0</v>
      </c>
      <c r="BJ147" s="173" t="b">
        <f t="shared" si="566"/>
        <v>0</v>
      </c>
      <c r="BK147" s="173" t="b">
        <f t="shared" si="566"/>
        <v>0</v>
      </c>
      <c r="BL147" s="173" t="b">
        <f t="shared" si="566"/>
        <v>0</v>
      </c>
      <c r="BM147" s="173" t="b">
        <f t="shared" si="566"/>
        <v>0</v>
      </c>
      <c r="BN147" s="173" t="b">
        <f t="shared" si="566"/>
        <v>0</v>
      </c>
      <c r="BO147" s="173" t="b">
        <f t="shared" si="566"/>
        <v>0</v>
      </c>
      <c r="BP147" s="173" t="b">
        <f t="shared" si="566"/>
        <v>0</v>
      </c>
      <c r="BQ147" s="173" t="b">
        <f t="shared" si="566"/>
        <v>0</v>
      </c>
      <c r="BR147" s="173" t="b">
        <f t="shared" si="566"/>
        <v>0</v>
      </c>
      <c r="BS147" s="173" t="b">
        <f t="shared" si="566"/>
        <v>0</v>
      </c>
      <c r="BT147" s="173" t="b">
        <f t="shared" si="566"/>
        <v>0</v>
      </c>
      <c r="BU147" s="173" t="b">
        <f t="shared" si="566"/>
        <v>0</v>
      </c>
      <c r="BV147" s="173" t="b">
        <f t="shared" si="566"/>
        <v>0</v>
      </c>
      <c r="BW147" s="173" t="b">
        <f t="shared" si="566"/>
        <v>0</v>
      </c>
      <c r="BX147" s="173" t="b">
        <f t="shared" si="566"/>
        <v>0</v>
      </c>
      <c r="BY147" s="173" t="b">
        <f t="shared" si="566"/>
        <v>0</v>
      </c>
      <c r="BZ147" s="173" t="b">
        <f t="shared" si="566"/>
        <v>0</v>
      </c>
    </row>
    <row r="148" spans="43:78" x14ac:dyDescent="0.2">
      <c r="AQ148" s="170"/>
      <c r="AR148" s="173" t="b">
        <f t="shared" ref="AR148:BZ148" si="567">AND(D$24&gt;0,ISNUMBER(SEARCH("SE: Legal, human rights &amp; protection-NSD",D$4)))</f>
        <v>0</v>
      </c>
      <c r="AS148" s="173" t="b">
        <f t="shared" si="567"/>
        <v>0</v>
      </c>
      <c r="AT148" s="173" t="b">
        <f t="shared" si="567"/>
        <v>0</v>
      </c>
      <c r="AU148" s="173" t="b">
        <f t="shared" si="567"/>
        <v>0</v>
      </c>
      <c r="AV148" s="173" t="b">
        <f t="shared" si="567"/>
        <v>0</v>
      </c>
      <c r="AW148" s="173" t="b">
        <f t="shared" si="567"/>
        <v>0</v>
      </c>
      <c r="AX148" s="173" t="b">
        <f t="shared" si="567"/>
        <v>0</v>
      </c>
      <c r="AY148" s="173" t="b">
        <f t="shared" si="567"/>
        <v>0</v>
      </c>
      <c r="AZ148" s="173" t="b">
        <f t="shared" si="567"/>
        <v>0</v>
      </c>
      <c r="BA148" s="173" t="b">
        <f t="shared" si="567"/>
        <v>0</v>
      </c>
      <c r="BB148" s="173" t="b">
        <f t="shared" si="567"/>
        <v>0</v>
      </c>
      <c r="BC148" s="173" t="b">
        <f t="shared" si="567"/>
        <v>0</v>
      </c>
      <c r="BD148" s="173" t="b">
        <f t="shared" si="567"/>
        <v>0</v>
      </c>
      <c r="BE148" s="173" t="b">
        <f t="shared" si="567"/>
        <v>0</v>
      </c>
      <c r="BF148" s="173" t="b">
        <f t="shared" si="567"/>
        <v>0</v>
      </c>
      <c r="BG148" s="173" t="b">
        <f t="shared" si="567"/>
        <v>0</v>
      </c>
      <c r="BH148" s="173" t="b">
        <f t="shared" si="567"/>
        <v>0</v>
      </c>
      <c r="BI148" s="173" t="b">
        <f t="shared" si="567"/>
        <v>0</v>
      </c>
      <c r="BJ148" s="173" t="b">
        <f t="shared" si="567"/>
        <v>0</v>
      </c>
      <c r="BK148" s="173" t="b">
        <f t="shared" si="567"/>
        <v>0</v>
      </c>
      <c r="BL148" s="173" t="b">
        <f t="shared" si="567"/>
        <v>0</v>
      </c>
      <c r="BM148" s="173" t="b">
        <f t="shared" si="567"/>
        <v>0</v>
      </c>
      <c r="BN148" s="173" t="b">
        <f t="shared" si="567"/>
        <v>0</v>
      </c>
      <c r="BO148" s="173" t="b">
        <f t="shared" si="567"/>
        <v>0</v>
      </c>
      <c r="BP148" s="173" t="b">
        <f t="shared" si="567"/>
        <v>0</v>
      </c>
      <c r="BQ148" s="173" t="b">
        <f t="shared" si="567"/>
        <v>0</v>
      </c>
      <c r="BR148" s="173" t="b">
        <f t="shared" si="567"/>
        <v>0</v>
      </c>
      <c r="BS148" s="173" t="b">
        <f t="shared" si="567"/>
        <v>0</v>
      </c>
      <c r="BT148" s="173" t="b">
        <f t="shared" si="567"/>
        <v>0</v>
      </c>
      <c r="BU148" s="173" t="b">
        <f t="shared" si="567"/>
        <v>0</v>
      </c>
      <c r="BV148" s="173" t="b">
        <f t="shared" si="567"/>
        <v>0</v>
      </c>
      <c r="BW148" s="173" t="b">
        <f t="shared" si="567"/>
        <v>0</v>
      </c>
      <c r="BX148" s="173" t="b">
        <f t="shared" si="567"/>
        <v>0</v>
      </c>
      <c r="BY148" s="173" t="b">
        <f t="shared" si="567"/>
        <v>0</v>
      </c>
      <c r="BZ148" s="173" t="b">
        <f t="shared" si="567"/>
        <v>0</v>
      </c>
    </row>
    <row r="149" spans="43:78" x14ac:dyDescent="0.2">
      <c r="AQ149" s="170"/>
      <c r="AR149" s="173" t="b">
        <f t="shared" ref="AR149:BZ149" si="568">AND(D$24&gt;0,ISNUMBER(SEARCH("SE: Not Disaggregated-NSD",D$4)))</f>
        <v>0</v>
      </c>
      <c r="AS149" s="173" t="b">
        <f t="shared" si="568"/>
        <v>0</v>
      </c>
      <c r="AT149" s="173" t="b">
        <f t="shared" si="568"/>
        <v>0</v>
      </c>
      <c r="AU149" s="173" t="b">
        <f t="shared" si="568"/>
        <v>0</v>
      </c>
      <c r="AV149" s="173" t="b">
        <f t="shared" si="568"/>
        <v>0</v>
      </c>
      <c r="AW149" s="173" t="b">
        <f t="shared" si="568"/>
        <v>0</v>
      </c>
      <c r="AX149" s="173" t="b">
        <f t="shared" si="568"/>
        <v>0</v>
      </c>
      <c r="AY149" s="173" t="b">
        <f t="shared" si="568"/>
        <v>0</v>
      </c>
      <c r="AZ149" s="173" t="b">
        <f t="shared" si="568"/>
        <v>0</v>
      </c>
      <c r="BA149" s="173" t="b">
        <f t="shared" si="568"/>
        <v>0</v>
      </c>
      <c r="BB149" s="173" t="b">
        <f t="shared" si="568"/>
        <v>0</v>
      </c>
      <c r="BC149" s="173" t="b">
        <f t="shared" si="568"/>
        <v>0</v>
      </c>
      <c r="BD149" s="173" t="b">
        <f t="shared" si="568"/>
        <v>0</v>
      </c>
      <c r="BE149" s="173" t="b">
        <f t="shared" si="568"/>
        <v>0</v>
      </c>
      <c r="BF149" s="173" t="b">
        <f t="shared" si="568"/>
        <v>0</v>
      </c>
      <c r="BG149" s="173" t="b">
        <f t="shared" si="568"/>
        <v>0</v>
      </c>
      <c r="BH149" s="173" t="b">
        <f t="shared" si="568"/>
        <v>0</v>
      </c>
      <c r="BI149" s="173" t="b">
        <f t="shared" si="568"/>
        <v>0</v>
      </c>
      <c r="BJ149" s="173" t="b">
        <f t="shared" si="568"/>
        <v>0</v>
      </c>
      <c r="BK149" s="173" t="b">
        <f t="shared" si="568"/>
        <v>0</v>
      </c>
      <c r="BL149" s="173" t="b">
        <f t="shared" si="568"/>
        <v>0</v>
      </c>
      <c r="BM149" s="173" t="b">
        <f t="shared" si="568"/>
        <v>0</v>
      </c>
      <c r="BN149" s="173" t="b">
        <f t="shared" si="568"/>
        <v>0</v>
      </c>
      <c r="BO149" s="173" t="b">
        <f t="shared" si="568"/>
        <v>0</v>
      </c>
      <c r="BP149" s="173" t="b">
        <f t="shared" si="568"/>
        <v>0</v>
      </c>
      <c r="BQ149" s="173" t="b">
        <f t="shared" si="568"/>
        <v>0</v>
      </c>
      <c r="BR149" s="173" t="b">
        <f t="shared" si="568"/>
        <v>0</v>
      </c>
      <c r="BS149" s="173" t="b">
        <f t="shared" si="568"/>
        <v>0</v>
      </c>
      <c r="BT149" s="173" t="b">
        <f t="shared" si="568"/>
        <v>0</v>
      </c>
      <c r="BU149" s="173" t="b">
        <f t="shared" si="568"/>
        <v>0</v>
      </c>
      <c r="BV149" s="173" t="b">
        <f t="shared" si="568"/>
        <v>0</v>
      </c>
      <c r="BW149" s="173" t="b">
        <f t="shared" si="568"/>
        <v>0</v>
      </c>
      <c r="BX149" s="173" t="b">
        <f t="shared" si="568"/>
        <v>0</v>
      </c>
      <c r="BY149" s="173" t="b">
        <f t="shared" si="568"/>
        <v>0</v>
      </c>
      <c r="BZ149" s="173" t="b">
        <f t="shared" si="568"/>
        <v>0</v>
      </c>
    </row>
    <row r="150" spans="43:78" x14ac:dyDescent="0.2">
      <c r="AQ150" s="170"/>
      <c r="AR150" s="173" t="b">
        <f t="shared" ref="AR150:BZ150" si="569">AND(D$24&gt;0,ISNUMBER(SEARCH("SE: Psychosocial support-NSD",D$4)))</f>
        <v>0</v>
      </c>
      <c r="AS150" s="173" t="b">
        <f t="shared" si="569"/>
        <v>0</v>
      </c>
      <c r="AT150" s="173" t="b">
        <f t="shared" si="569"/>
        <v>0</v>
      </c>
      <c r="AU150" s="173" t="b">
        <f t="shared" si="569"/>
        <v>0</v>
      </c>
      <c r="AV150" s="173" t="b">
        <f t="shared" si="569"/>
        <v>0</v>
      </c>
      <c r="AW150" s="173" t="b">
        <f t="shared" si="569"/>
        <v>0</v>
      </c>
      <c r="AX150" s="173" t="b">
        <f t="shared" si="569"/>
        <v>0</v>
      </c>
      <c r="AY150" s="173" t="b">
        <f t="shared" si="569"/>
        <v>0</v>
      </c>
      <c r="AZ150" s="173" t="b">
        <f t="shared" si="569"/>
        <v>0</v>
      </c>
      <c r="BA150" s="173" t="b">
        <f t="shared" si="569"/>
        <v>0</v>
      </c>
      <c r="BB150" s="173" t="b">
        <f t="shared" si="569"/>
        <v>0</v>
      </c>
      <c r="BC150" s="173" t="b">
        <f t="shared" si="569"/>
        <v>0</v>
      </c>
      <c r="BD150" s="173" t="b">
        <f t="shared" si="569"/>
        <v>0</v>
      </c>
      <c r="BE150" s="173" t="b">
        <f t="shared" si="569"/>
        <v>0</v>
      </c>
      <c r="BF150" s="173" t="b">
        <f t="shared" si="569"/>
        <v>0</v>
      </c>
      <c r="BG150" s="173" t="b">
        <f t="shared" si="569"/>
        <v>0</v>
      </c>
      <c r="BH150" s="173" t="b">
        <f t="shared" si="569"/>
        <v>0</v>
      </c>
      <c r="BI150" s="173" t="b">
        <f t="shared" si="569"/>
        <v>0</v>
      </c>
      <c r="BJ150" s="173" t="b">
        <f t="shared" si="569"/>
        <v>0</v>
      </c>
      <c r="BK150" s="173" t="b">
        <f t="shared" si="569"/>
        <v>0</v>
      </c>
      <c r="BL150" s="173" t="b">
        <f t="shared" si="569"/>
        <v>0</v>
      </c>
      <c r="BM150" s="173" t="b">
        <f t="shared" si="569"/>
        <v>0</v>
      </c>
      <c r="BN150" s="173" t="b">
        <f t="shared" si="569"/>
        <v>0</v>
      </c>
      <c r="BO150" s="173" t="b">
        <f t="shared" si="569"/>
        <v>0</v>
      </c>
      <c r="BP150" s="173" t="b">
        <f t="shared" si="569"/>
        <v>0</v>
      </c>
      <c r="BQ150" s="173" t="b">
        <f t="shared" si="569"/>
        <v>0</v>
      </c>
      <c r="BR150" s="173" t="b">
        <f t="shared" si="569"/>
        <v>0</v>
      </c>
      <c r="BS150" s="173" t="b">
        <f t="shared" si="569"/>
        <v>0</v>
      </c>
      <c r="BT150" s="173" t="b">
        <f t="shared" si="569"/>
        <v>0</v>
      </c>
      <c r="BU150" s="173" t="b">
        <f t="shared" si="569"/>
        <v>0</v>
      </c>
      <c r="BV150" s="173" t="b">
        <f t="shared" si="569"/>
        <v>0</v>
      </c>
      <c r="BW150" s="173" t="b">
        <f t="shared" si="569"/>
        <v>0</v>
      </c>
      <c r="BX150" s="173" t="b">
        <f t="shared" si="569"/>
        <v>0</v>
      </c>
      <c r="BY150" s="173" t="b">
        <f t="shared" si="569"/>
        <v>0</v>
      </c>
      <c r="BZ150" s="173" t="b">
        <f t="shared" si="569"/>
        <v>0</v>
      </c>
    </row>
    <row r="151" spans="43:78" x14ac:dyDescent="0.2">
      <c r="AQ151" s="170"/>
      <c r="AR151" s="171" t="b">
        <f>AND(D$7&gt;0,ISNUMBER(SEARCH("C&amp;T: HIV Clinical Services-NSD",D$4)))</f>
        <v>0</v>
      </c>
      <c r="AS151" s="171" t="b">
        <f>AND(E$7&gt;0,ISNUMBER(SEARCH("C&amp;T: HIV Clinical Services-NSD",E$4)))</f>
        <v>0</v>
      </c>
      <c r="AT151" s="171" t="b">
        <f t="shared" ref="AT151:BZ151" si="570">AND(F$7&gt;0,ISNUMBER(SEARCH("C&amp;T: HIV Clinical Services-NSD",F$4)))</f>
        <v>0</v>
      </c>
      <c r="AU151" s="171" t="b">
        <f t="shared" si="570"/>
        <v>0</v>
      </c>
      <c r="AV151" s="171" t="b">
        <f t="shared" si="570"/>
        <v>0</v>
      </c>
      <c r="AW151" s="171" t="b">
        <f t="shared" si="570"/>
        <v>0</v>
      </c>
      <c r="AX151" s="171" t="b">
        <f t="shared" si="570"/>
        <v>0</v>
      </c>
      <c r="AY151" s="171" t="b">
        <f t="shared" si="570"/>
        <v>0</v>
      </c>
      <c r="AZ151" s="171" t="b">
        <f t="shared" si="570"/>
        <v>0</v>
      </c>
      <c r="BA151" s="171" t="b">
        <f t="shared" si="570"/>
        <v>0</v>
      </c>
      <c r="BB151" s="171" t="b">
        <f t="shared" si="570"/>
        <v>0</v>
      </c>
      <c r="BC151" s="171" t="b">
        <f t="shared" si="570"/>
        <v>0</v>
      </c>
      <c r="BD151" s="171" t="b">
        <f t="shared" si="570"/>
        <v>0</v>
      </c>
      <c r="BE151" s="171" t="b">
        <f t="shared" si="570"/>
        <v>0</v>
      </c>
      <c r="BF151" s="171" t="b">
        <f t="shared" si="570"/>
        <v>0</v>
      </c>
      <c r="BG151" s="171" t="b">
        <f t="shared" si="570"/>
        <v>0</v>
      </c>
      <c r="BH151" s="171" t="b">
        <f t="shared" si="570"/>
        <v>0</v>
      </c>
      <c r="BI151" s="171" t="b">
        <f t="shared" si="570"/>
        <v>0</v>
      </c>
      <c r="BJ151" s="171" t="b">
        <f t="shared" si="570"/>
        <v>0</v>
      </c>
      <c r="BK151" s="171" t="b">
        <f t="shared" si="570"/>
        <v>0</v>
      </c>
      <c r="BL151" s="171" t="b">
        <f t="shared" si="570"/>
        <v>0</v>
      </c>
      <c r="BM151" s="171" t="b">
        <f t="shared" si="570"/>
        <v>0</v>
      </c>
      <c r="BN151" s="171" t="b">
        <f t="shared" si="570"/>
        <v>0</v>
      </c>
      <c r="BO151" s="171" t="b">
        <f t="shared" si="570"/>
        <v>0</v>
      </c>
      <c r="BP151" s="171" t="b">
        <f t="shared" si="570"/>
        <v>0</v>
      </c>
      <c r="BQ151" s="171" t="b">
        <f t="shared" si="570"/>
        <v>0</v>
      </c>
      <c r="BR151" s="171" t="b">
        <f t="shared" si="570"/>
        <v>0</v>
      </c>
      <c r="BS151" s="171" t="b">
        <f t="shared" si="570"/>
        <v>0</v>
      </c>
      <c r="BT151" s="171" t="b">
        <f t="shared" si="570"/>
        <v>0</v>
      </c>
      <c r="BU151" s="171" t="b">
        <f t="shared" si="570"/>
        <v>0</v>
      </c>
      <c r="BV151" s="171" t="b">
        <f t="shared" si="570"/>
        <v>0</v>
      </c>
      <c r="BW151" s="171" t="b">
        <f t="shared" si="570"/>
        <v>0</v>
      </c>
      <c r="BX151" s="171" t="b">
        <f t="shared" si="570"/>
        <v>0</v>
      </c>
      <c r="BY151" s="171" t="b">
        <f t="shared" si="570"/>
        <v>0</v>
      </c>
      <c r="BZ151" s="171" t="b">
        <f t="shared" si="570"/>
        <v>0</v>
      </c>
    </row>
    <row r="152" spans="43:78" x14ac:dyDescent="0.2">
      <c r="AQ152" s="170"/>
      <c r="AR152" s="171" t="b">
        <f>AND(D$7&gt;0,ISNUMBER(SEARCH("C&amp;T: HIV Drugs-NSD",D$4)))</f>
        <v>0</v>
      </c>
      <c r="AS152" s="171" t="b">
        <f>AND(E$7&gt;0,ISNUMBER(SEARCH("C&amp;T: HIV Drugs-NSD",E$4)))</f>
        <v>0</v>
      </c>
      <c r="AT152" s="171" t="b">
        <f t="shared" ref="AT152:BZ152" si="571">AND(F$7&gt;0,ISNUMBER(SEARCH("C&amp;T: HIV Drugs-NSD",F$4)))</f>
        <v>0</v>
      </c>
      <c r="AU152" s="171" t="b">
        <f t="shared" si="571"/>
        <v>0</v>
      </c>
      <c r="AV152" s="171" t="b">
        <f t="shared" si="571"/>
        <v>0</v>
      </c>
      <c r="AW152" s="171" t="b">
        <f t="shared" si="571"/>
        <v>0</v>
      </c>
      <c r="AX152" s="171" t="b">
        <f t="shared" si="571"/>
        <v>0</v>
      </c>
      <c r="AY152" s="171" t="b">
        <f t="shared" si="571"/>
        <v>0</v>
      </c>
      <c r="AZ152" s="171" t="b">
        <f t="shared" si="571"/>
        <v>0</v>
      </c>
      <c r="BA152" s="171" t="b">
        <f t="shared" si="571"/>
        <v>0</v>
      </c>
      <c r="BB152" s="171" t="b">
        <f t="shared" si="571"/>
        <v>0</v>
      </c>
      <c r="BC152" s="171" t="b">
        <f t="shared" si="571"/>
        <v>0</v>
      </c>
      <c r="BD152" s="171" t="b">
        <f t="shared" si="571"/>
        <v>0</v>
      </c>
      <c r="BE152" s="171" t="b">
        <f t="shared" si="571"/>
        <v>0</v>
      </c>
      <c r="BF152" s="171" t="b">
        <f t="shared" si="571"/>
        <v>0</v>
      </c>
      <c r="BG152" s="171" t="b">
        <f t="shared" si="571"/>
        <v>0</v>
      </c>
      <c r="BH152" s="171" t="b">
        <f t="shared" si="571"/>
        <v>0</v>
      </c>
      <c r="BI152" s="171" t="b">
        <f t="shared" si="571"/>
        <v>0</v>
      </c>
      <c r="BJ152" s="171" t="b">
        <f t="shared" si="571"/>
        <v>0</v>
      </c>
      <c r="BK152" s="171" t="b">
        <f t="shared" si="571"/>
        <v>0</v>
      </c>
      <c r="BL152" s="171" t="b">
        <f t="shared" si="571"/>
        <v>0</v>
      </c>
      <c r="BM152" s="171" t="b">
        <f t="shared" si="571"/>
        <v>0</v>
      </c>
      <c r="BN152" s="171" t="b">
        <f t="shared" si="571"/>
        <v>0</v>
      </c>
      <c r="BO152" s="171" t="b">
        <f t="shared" si="571"/>
        <v>0</v>
      </c>
      <c r="BP152" s="171" t="b">
        <f t="shared" si="571"/>
        <v>0</v>
      </c>
      <c r="BQ152" s="171" t="b">
        <f t="shared" si="571"/>
        <v>0</v>
      </c>
      <c r="BR152" s="171" t="b">
        <f t="shared" si="571"/>
        <v>0</v>
      </c>
      <c r="BS152" s="171" t="b">
        <f t="shared" si="571"/>
        <v>0</v>
      </c>
      <c r="BT152" s="171" t="b">
        <f t="shared" si="571"/>
        <v>0</v>
      </c>
      <c r="BU152" s="171" t="b">
        <f t="shared" si="571"/>
        <v>0</v>
      </c>
      <c r="BV152" s="171" t="b">
        <f t="shared" si="571"/>
        <v>0</v>
      </c>
      <c r="BW152" s="171" t="b">
        <f t="shared" si="571"/>
        <v>0</v>
      </c>
      <c r="BX152" s="171" t="b">
        <f t="shared" si="571"/>
        <v>0</v>
      </c>
      <c r="BY152" s="171" t="b">
        <f t="shared" si="571"/>
        <v>0</v>
      </c>
      <c r="BZ152" s="171" t="b">
        <f t="shared" si="571"/>
        <v>0</v>
      </c>
    </row>
    <row r="153" spans="43:78" x14ac:dyDescent="0.2">
      <c r="AQ153" s="170"/>
      <c r="AR153" s="171" t="b">
        <f>AND(D$7&gt;0,ISNUMBER(SEARCH("C&amp;T: HIV Laboratory Services-NSD",D$4)))</f>
        <v>0</v>
      </c>
      <c r="AS153" s="171" t="b">
        <f>AND(E$7&gt;0,ISNUMBER(SEARCH("C&amp;T: HIV Laboratory Services-NSD",E$4)))</f>
        <v>0</v>
      </c>
      <c r="AT153" s="171" t="b">
        <f t="shared" ref="AT153:BZ153" si="572">AND(F$7&gt;0,ISNUMBER(SEARCH("C&amp;T: HIV Laboratory Services-NSD",F$4)))</f>
        <v>0</v>
      </c>
      <c r="AU153" s="171" t="b">
        <f t="shared" si="572"/>
        <v>0</v>
      </c>
      <c r="AV153" s="171" t="b">
        <f t="shared" si="572"/>
        <v>0</v>
      </c>
      <c r="AW153" s="171" t="b">
        <f t="shared" si="572"/>
        <v>0</v>
      </c>
      <c r="AX153" s="171" t="b">
        <f t="shared" si="572"/>
        <v>0</v>
      </c>
      <c r="AY153" s="171" t="b">
        <f t="shared" si="572"/>
        <v>0</v>
      </c>
      <c r="AZ153" s="171" t="b">
        <f t="shared" si="572"/>
        <v>0</v>
      </c>
      <c r="BA153" s="171" t="b">
        <f t="shared" si="572"/>
        <v>0</v>
      </c>
      <c r="BB153" s="171" t="b">
        <f t="shared" si="572"/>
        <v>0</v>
      </c>
      <c r="BC153" s="171" t="b">
        <f t="shared" si="572"/>
        <v>0</v>
      </c>
      <c r="BD153" s="171" t="b">
        <f t="shared" si="572"/>
        <v>0</v>
      </c>
      <c r="BE153" s="171" t="b">
        <f t="shared" si="572"/>
        <v>0</v>
      </c>
      <c r="BF153" s="171" t="b">
        <f t="shared" si="572"/>
        <v>0</v>
      </c>
      <c r="BG153" s="171" t="b">
        <f t="shared" si="572"/>
        <v>0</v>
      </c>
      <c r="BH153" s="171" t="b">
        <f t="shared" si="572"/>
        <v>0</v>
      </c>
      <c r="BI153" s="171" t="b">
        <f t="shared" si="572"/>
        <v>0</v>
      </c>
      <c r="BJ153" s="171" t="b">
        <f t="shared" si="572"/>
        <v>0</v>
      </c>
      <c r="BK153" s="171" t="b">
        <f t="shared" si="572"/>
        <v>0</v>
      </c>
      <c r="BL153" s="171" t="b">
        <f t="shared" si="572"/>
        <v>0</v>
      </c>
      <c r="BM153" s="171" t="b">
        <f t="shared" si="572"/>
        <v>0</v>
      </c>
      <c r="BN153" s="171" t="b">
        <f t="shared" si="572"/>
        <v>0</v>
      </c>
      <c r="BO153" s="171" t="b">
        <f t="shared" si="572"/>
        <v>0</v>
      </c>
      <c r="BP153" s="171" t="b">
        <f t="shared" si="572"/>
        <v>0</v>
      </c>
      <c r="BQ153" s="171" t="b">
        <f t="shared" si="572"/>
        <v>0</v>
      </c>
      <c r="BR153" s="171" t="b">
        <f t="shared" si="572"/>
        <v>0</v>
      </c>
      <c r="BS153" s="171" t="b">
        <f t="shared" si="572"/>
        <v>0</v>
      </c>
      <c r="BT153" s="171" t="b">
        <f t="shared" si="572"/>
        <v>0</v>
      </c>
      <c r="BU153" s="171" t="b">
        <f t="shared" si="572"/>
        <v>0</v>
      </c>
      <c r="BV153" s="171" t="b">
        <f t="shared" si="572"/>
        <v>0</v>
      </c>
      <c r="BW153" s="171" t="b">
        <f t="shared" si="572"/>
        <v>0</v>
      </c>
      <c r="BX153" s="171" t="b">
        <f t="shared" si="572"/>
        <v>0</v>
      </c>
      <c r="BY153" s="171" t="b">
        <f t="shared" si="572"/>
        <v>0</v>
      </c>
      <c r="BZ153" s="171" t="b">
        <f t="shared" si="572"/>
        <v>0</v>
      </c>
    </row>
    <row r="154" spans="43:78" x14ac:dyDescent="0.2">
      <c r="AQ154" s="170"/>
      <c r="AR154" s="171" t="b">
        <f>AND(D$7&gt;0,ISNUMBER(SEARCH("C&amp;T: Not Disaggregated-NSD",D$4)))</f>
        <v>0</v>
      </c>
      <c r="AS154" s="171" t="b">
        <f>AND(E$7&gt;0,ISNUMBER(SEARCH("C&amp;T: Not Disaggregated-NSD",E$4)))</f>
        <v>0</v>
      </c>
      <c r="AT154" s="171" t="b">
        <f t="shared" ref="AT154:BZ154" si="573">AND(F$7&gt;0,ISNUMBER(SEARCH("C&amp;T: Not Disaggregated-NSD",F$4)))</f>
        <v>0</v>
      </c>
      <c r="AU154" s="171" t="b">
        <f t="shared" si="573"/>
        <v>0</v>
      </c>
      <c r="AV154" s="171" t="b">
        <f t="shared" si="573"/>
        <v>0</v>
      </c>
      <c r="AW154" s="171" t="b">
        <f t="shared" si="573"/>
        <v>0</v>
      </c>
      <c r="AX154" s="171" t="b">
        <f t="shared" si="573"/>
        <v>0</v>
      </c>
      <c r="AY154" s="171" t="b">
        <f t="shared" si="573"/>
        <v>0</v>
      </c>
      <c r="AZ154" s="171" t="b">
        <f t="shared" si="573"/>
        <v>0</v>
      </c>
      <c r="BA154" s="171" t="b">
        <f t="shared" si="573"/>
        <v>0</v>
      </c>
      <c r="BB154" s="171" t="b">
        <f t="shared" si="573"/>
        <v>0</v>
      </c>
      <c r="BC154" s="171" t="b">
        <f t="shared" si="573"/>
        <v>0</v>
      </c>
      <c r="BD154" s="171" t="b">
        <f t="shared" si="573"/>
        <v>0</v>
      </c>
      <c r="BE154" s="171" t="b">
        <f t="shared" si="573"/>
        <v>0</v>
      </c>
      <c r="BF154" s="171" t="b">
        <f t="shared" si="573"/>
        <v>0</v>
      </c>
      <c r="BG154" s="171" t="b">
        <f t="shared" si="573"/>
        <v>0</v>
      </c>
      <c r="BH154" s="171" t="b">
        <f t="shared" si="573"/>
        <v>0</v>
      </c>
      <c r="BI154" s="171" t="b">
        <f t="shared" si="573"/>
        <v>0</v>
      </c>
      <c r="BJ154" s="171" t="b">
        <f t="shared" si="573"/>
        <v>0</v>
      </c>
      <c r="BK154" s="171" t="b">
        <f t="shared" si="573"/>
        <v>0</v>
      </c>
      <c r="BL154" s="171" t="b">
        <f t="shared" si="573"/>
        <v>0</v>
      </c>
      <c r="BM154" s="171" t="b">
        <f t="shared" si="573"/>
        <v>0</v>
      </c>
      <c r="BN154" s="171" t="b">
        <f t="shared" si="573"/>
        <v>0</v>
      </c>
      <c r="BO154" s="171" t="b">
        <f t="shared" si="573"/>
        <v>0</v>
      </c>
      <c r="BP154" s="171" t="b">
        <f t="shared" si="573"/>
        <v>0</v>
      </c>
      <c r="BQ154" s="171" t="b">
        <f t="shared" si="573"/>
        <v>0</v>
      </c>
      <c r="BR154" s="171" t="b">
        <f t="shared" si="573"/>
        <v>0</v>
      </c>
      <c r="BS154" s="171" t="b">
        <f t="shared" si="573"/>
        <v>0</v>
      </c>
      <c r="BT154" s="171" t="b">
        <f t="shared" si="573"/>
        <v>0</v>
      </c>
      <c r="BU154" s="171" t="b">
        <f t="shared" si="573"/>
        <v>0</v>
      </c>
      <c r="BV154" s="171" t="b">
        <f t="shared" si="573"/>
        <v>0</v>
      </c>
      <c r="BW154" s="171" t="b">
        <f t="shared" si="573"/>
        <v>0</v>
      </c>
      <c r="BX154" s="171" t="b">
        <f t="shared" si="573"/>
        <v>0</v>
      </c>
      <c r="BY154" s="171" t="b">
        <f t="shared" si="573"/>
        <v>0</v>
      </c>
      <c r="BZ154" s="171" t="b">
        <f t="shared" si="573"/>
        <v>0</v>
      </c>
    </row>
    <row r="155" spans="43:78" x14ac:dyDescent="0.2">
      <c r="AQ155" s="170"/>
      <c r="AR155" s="171" t="b">
        <f>AND(D$7&gt;0,ISNUMBER(SEARCH("HTS: Community-based testing-NSD",D$4)))</f>
        <v>0</v>
      </c>
      <c r="AS155" s="171" t="b">
        <f>AND(E$7&gt;0,ISNUMBER(SEARCH("HTS: Community-based testing-NSD",E$4)))</f>
        <v>0</v>
      </c>
      <c r="AT155" s="171" t="b">
        <f t="shared" ref="AT155:BZ155" si="574">AND(F$7&gt;0,ISNUMBER(SEARCH("HTS: Community-based testing-NSD",F$4)))</f>
        <v>0</v>
      </c>
      <c r="AU155" s="171" t="b">
        <f t="shared" si="574"/>
        <v>0</v>
      </c>
      <c r="AV155" s="171" t="b">
        <f t="shared" si="574"/>
        <v>0</v>
      </c>
      <c r="AW155" s="171" t="b">
        <f t="shared" si="574"/>
        <v>0</v>
      </c>
      <c r="AX155" s="171" t="b">
        <f t="shared" si="574"/>
        <v>0</v>
      </c>
      <c r="AY155" s="171" t="b">
        <f t="shared" si="574"/>
        <v>0</v>
      </c>
      <c r="AZ155" s="171" t="b">
        <f t="shared" si="574"/>
        <v>0</v>
      </c>
      <c r="BA155" s="171" t="b">
        <f t="shared" si="574"/>
        <v>0</v>
      </c>
      <c r="BB155" s="171" t="b">
        <f t="shared" si="574"/>
        <v>0</v>
      </c>
      <c r="BC155" s="171" t="b">
        <f t="shared" si="574"/>
        <v>0</v>
      </c>
      <c r="BD155" s="171" t="b">
        <f t="shared" si="574"/>
        <v>0</v>
      </c>
      <c r="BE155" s="171" t="b">
        <f t="shared" si="574"/>
        <v>0</v>
      </c>
      <c r="BF155" s="171" t="b">
        <f t="shared" si="574"/>
        <v>0</v>
      </c>
      <c r="BG155" s="171" t="b">
        <f t="shared" si="574"/>
        <v>0</v>
      </c>
      <c r="BH155" s="171" t="b">
        <f t="shared" si="574"/>
        <v>0</v>
      </c>
      <c r="BI155" s="171" t="b">
        <f t="shared" si="574"/>
        <v>0</v>
      </c>
      <c r="BJ155" s="171" t="b">
        <f t="shared" si="574"/>
        <v>0</v>
      </c>
      <c r="BK155" s="171" t="b">
        <f t="shared" si="574"/>
        <v>0</v>
      </c>
      <c r="BL155" s="171" t="b">
        <f t="shared" si="574"/>
        <v>0</v>
      </c>
      <c r="BM155" s="171" t="b">
        <f t="shared" si="574"/>
        <v>0</v>
      </c>
      <c r="BN155" s="171" t="b">
        <f t="shared" si="574"/>
        <v>0</v>
      </c>
      <c r="BO155" s="171" t="b">
        <f t="shared" si="574"/>
        <v>0</v>
      </c>
      <c r="BP155" s="171" t="b">
        <f t="shared" si="574"/>
        <v>0</v>
      </c>
      <c r="BQ155" s="171" t="b">
        <f t="shared" si="574"/>
        <v>0</v>
      </c>
      <c r="BR155" s="171" t="b">
        <f t="shared" si="574"/>
        <v>0</v>
      </c>
      <c r="BS155" s="171" t="b">
        <f t="shared" si="574"/>
        <v>0</v>
      </c>
      <c r="BT155" s="171" t="b">
        <f t="shared" si="574"/>
        <v>0</v>
      </c>
      <c r="BU155" s="171" t="b">
        <f t="shared" si="574"/>
        <v>0</v>
      </c>
      <c r="BV155" s="171" t="b">
        <f t="shared" si="574"/>
        <v>0</v>
      </c>
      <c r="BW155" s="171" t="b">
        <f t="shared" si="574"/>
        <v>0</v>
      </c>
      <c r="BX155" s="171" t="b">
        <f t="shared" si="574"/>
        <v>0</v>
      </c>
      <c r="BY155" s="171" t="b">
        <f t="shared" si="574"/>
        <v>0</v>
      </c>
      <c r="BZ155" s="171" t="b">
        <f t="shared" si="574"/>
        <v>0</v>
      </c>
    </row>
    <row r="156" spans="43:78" x14ac:dyDescent="0.2">
      <c r="AQ156" s="170"/>
      <c r="AR156" s="171" t="b">
        <f>AND(D$7&gt;0,ISNUMBER(SEARCH("HTS: Facility-based testing-NSD",D$4)))</f>
        <v>0</v>
      </c>
      <c r="AS156" s="171" t="b">
        <f>AND(E$7&gt;0,ISNUMBER(SEARCH("HTS: Facility-based testing-NSD",E$4)))</f>
        <v>0</v>
      </c>
      <c r="AT156" s="171" t="b">
        <f t="shared" ref="AT156:BZ156" si="575">AND(F$7&gt;0,ISNUMBER(SEARCH("HTS: Facility-based testing-NSD",F$4)))</f>
        <v>0</v>
      </c>
      <c r="AU156" s="171" t="b">
        <f t="shared" si="575"/>
        <v>0</v>
      </c>
      <c r="AV156" s="171" t="b">
        <f t="shared" si="575"/>
        <v>0</v>
      </c>
      <c r="AW156" s="171" t="b">
        <f t="shared" si="575"/>
        <v>0</v>
      </c>
      <c r="AX156" s="171" t="b">
        <f t="shared" si="575"/>
        <v>0</v>
      </c>
      <c r="AY156" s="171" t="b">
        <f t="shared" si="575"/>
        <v>0</v>
      </c>
      <c r="AZ156" s="171" t="b">
        <f t="shared" si="575"/>
        <v>0</v>
      </c>
      <c r="BA156" s="171" t="b">
        <f t="shared" si="575"/>
        <v>0</v>
      </c>
      <c r="BB156" s="171" t="b">
        <f t="shared" si="575"/>
        <v>0</v>
      </c>
      <c r="BC156" s="171" t="b">
        <f t="shared" si="575"/>
        <v>0</v>
      </c>
      <c r="BD156" s="171" t="b">
        <f t="shared" si="575"/>
        <v>0</v>
      </c>
      <c r="BE156" s="171" t="b">
        <f t="shared" si="575"/>
        <v>0</v>
      </c>
      <c r="BF156" s="171" t="b">
        <f t="shared" si="575"/>
        <v>0</v>
      </c>
      <c r="BG156" s="171" t="b">
        <f t="shared" si="575"/>
        <v>0</v>
      </c>
      <c r="BH156" s="171" t="b">
        <f t="shared" si="575"/>
        <v>0</v>
      </c>
      <c r="BI156" s="171" t="b">
        <f t="shared" si="575"/>
        <v>0</v>
      </c>
      <c r="BJ156" s="171" t="b">
        <f t="shared" si="575"/>
        <v>0</v>
      </c>
      <c r="BK156" s="171" t="b">
        <f t="shared" si="575"/>
        <v>0</v>
      </c>
      <c r="BL156" s="171" t="b">
        <f t="shared" si="575"/>
        <v>0</v>
      </c>
      <c r="BM156" s="171" t="b">
        <f t="shared" si="575"/>
        <v>0</v>
      </c>
      <c r="BN156" s="171" t="b">
        <f t="shared" si="575"/>
        <v>0</v>
      </c>
      <c r="BO156" s="171" t="b">
        <f t="shared" si="575"/>
        <v>0</v>
      </c>
      <c r="BP156" s="171" t="b">
        <f t="shared" si="575"/>
        <v>0</v>
      </c>
      <c r="BQ156" s="171" t="b">
        <f t="shared" si="575"/>
        <v>0</v>
      </c>
      <c r="BR156" s="171" t="b">
        <f t="shared" si="575"/>
        <v>0</v>
      </c>
      <c r="BS156" s="171" t="b">
        <f t="shared" si="575"/>
        <v>0</v>
      </c>
      <c r="BT156" s="171" t="b">
        <f t="shared" si="575"/>
        <v>0</v>
      </c>
      <c r="BU156" s="171" t="b">
        <f t="shared" si="575"/>
        <v>0</v>
      </c>
      <c r="BV156" s="171" t="b">
        <f t="shared" si="575"/>
        <v>0</v>
      </c>
      <c r="BW156" s="171" t="b">
        <f t="shared" si="575"/>
        <v>0</v>
      </c>
      <c r="BX156" s="171" t="b">
        <f t="shared" si="575"/>
        <v>0</v>
      </c>
      <c r="BY156" s="171" t="b">
        <f t="shared" si="575"/>
        <v>0</v>
      </c>
      <c r="BZ156" s="171" t="b">
        <f t="shared" si="575"/>
        <v>0</v>
      </c>
    </row>
    <row r="157" spans="43:78" x14ac:dyDescent="0.2">
      <c r="AQ157" s="170"/>
      <c r="AR157" s="171" t="b">
        <f>AND(D$7&gt;0,ISNUMBER(SEARCH("HTS: Not Disaggregated-NSD",D$4)))</f>
        <v>0</v>
      </c>
      <c r="AS157" s="171" t="b">
        <f>AND(E$7&gt;0,ISNUMBER(SEARCH("HTS: Not Disaggregated-NSD",E$4)))</f>
        <v>0</v>
      </c>
      <c r="AT157" s="171" t="b">
        <f t="shared" ref="AT157:BZ157" si="576">AND(F$7&gt;0,ISNUMBER(SEARCH("HTS: Not Disaggregated-NSD",F$4)))</f>
        <v>0</v>
      </c>
      <c r="AU157" s="171" t="b">
        <f t="shared" si="576"/>
        <v>0</v>
      </c>
      <c r="AV157" s="171" t="b">
        <f t="shared" si="576"/>
        <v>0</v>
      </c>
      <c r="AW157" s="171" t="b">
        <f t="shared" si="576"/>
        <v>0</v>
      </c>
      <c r="AX157" s="171" t="b">
        <f t="shared" si="576"/>
        <v>0</v>
      </c>
      <c r="AY157" s="171" t="b">
        <f t="shared" si="576"/>
        <v>0</v>
      </c>
      <c r="AZ157" s="171" t="b">
        <f t="shared" si="576"/>
        <v>0</v>
      </c>
      <c r="BA157" s="171" t="b">
        <f t="shared" si="576"/>
        <v>0</v>
      </c>
      <c r="BB157" s="171" t="b">
        <f t="shared" si="576"/>
        <v>0</v>
      </c>
      <c r="BC157" s="171" t="b">
        <f t="shared" si="576"/>
        <v>0</v>
      </c>
      <c r="BD157" s="171" t="b">
        <f t="shared" si="576"/>
        <v>0</v>
      </c>
      <c r="BE157" s="171" t="b">
        <f t="shared" si="576"/>
        <v>0</v>
      </c>
      <c r="BF157" s="171" t="b">
        <f t="shared" si="576"/>
        <v>0</v>
      </c>
      <c r="BG157" s="171" t="b">
        <f t="shared" si="576"/>
        <v>0</v>
      </c>
      <c r="BH157" s="171" t="b">
        <f t="shared" si="576"/>
        <v>0</v>
      </c>
      <c r="BI157" s="171" t="b">
        <f t="shared" si="576"/>
        <v>0</v>
      </c>
      <c r="BJ157" s="171" t="b">
        <f t="shared" si="576"/>
        <v>0</v>
      </c>
      <c r="BK157" s="171" t="b">
        <f t="shared" si="576"/>
        <v>0</v>
      </c>
      <c r="BL157" s="171" t="b">
        <f t="shared" si="576"/>
        <v>0</v>
      </c>
      <c r="BM157" s="171" t="b">
        <f t="shared" si="576"/>
        <v>0</v>
      </c>
      <c r="BN157" s="171" t="b">
        <f t="shared" si="576"/>
        <v>0</v>
      </c>
      <c r="BO157" s="171" t="b">
        <f t="shared" si="576"/>
        <v>0</v>
      </c>
      <c r="BP157" s="171" t="b">
        <f t="shared" si="576"/>
        <v>0</v>
      </c>
      <c r="BQ157" s="171" t="b">
        <f t="shared" si="576"/>
        <v>0</v>
      </c>
      <c r="BR157" s="171" t="b">
        <f t="shared" si="576"/>
        <v>0</v>
      </c>
      <c r="BS157" s="171" t="b">
        <f t="shared" si="576"/>
        <v>0</v>
      </c>
      <c r="BT157" s="171" t="b">
        <f t="shared" si="576"/>
        <v>0</v>
      </c>
      <c r="BU157" s="171" t="b">
        <f t="shared" si="576"/>
        <v>0</v>
      </c>
      <c r="BV157" s="171" t="b">
        <f t="shared" si="576"/>
        <v>0</v>
      </c>
      <c r="BW157" s="171" t="b">
        <f t="shared" si="576"/>
        <v>0</v>
      </c>
      <c r="BX157" s="171" t="b">
        <f t="shared" si="576"/>
        <v>0</v>
      </c>
      <c r="BY157" s="171" t="b">
        <f t="shared" si="576"/>
        <v>0</v>
      </c>
      <c r="BZ157" s="171" t="b">
        <f t="shared" si="576"/>
        <v>0</v>
      </c>
    </row>
    <row r="158" spans="43:78" x14ac:dyDescent="0.2">
      <c r="AQ158" s="170"/>
      <c r="AR158" s="171" t="b">
        <f>AND(D$7&gt;0,ISNUMBER(SEARCH("PREV: Comm. mobilization, behavior &amp; norms change-NSD",D$4)))</f>
        <v>0</v>
      </c>
      <c r="AS158" s="171" t="b">
        <f>AND(E$7&gt;0,ISNUMBER(SEARCH("PREV: Comm. mobilization, behavior &amp; norms change-NSD",E$4)))</f>
        <v>0</v>
      </c>
      <c r="AT158" s="171" t="b">
        <f t="shared" ref="AT158:BZ158" si="577">AND(F$7&gt;0,ISNUMBER(SEARCH("PREV: Comm. mobilization, behavior &amp; norms change-NSD",F$4)))</f>
        <v>0</v>
      </c>
      <c r="AU158" s="171" t="b">
        <f t="shared" si="577"/>
        <v>0</v>
      </c>
      <c r="AV158" s="171" t="b">
        <f t="shared" si="577"/>
        <v>0</v>
      </c>
      <c r="AW158" s="171" t="b">
        <f t="shared" si="577"/>
        <v>0</v>
      </c>
      <c r="AX158" s="171" t="b">
        <f t="shared" si="577"/>
        <v>0</v>
      </c>
      <c r="AY158" s="171" t="b">
        <f t="shared" si="577"/>
        <v>0</v>
      </c>
      <c r="AZ158" s="171" t="b">
        <f t="shared" si="577"/>
        <v>0</v>
      </c>
      <c r="BA158" s="171" t="b">
        <f t="shared" si="577"/>
        <v>0</v>
      </c>
      <c r="BB158" s="171" t="b">
        <f t="shared" si="577"/>
        <v>0</v>
      </c>
      <c r="BC158" s="171" t="b">
        <f t="shared" si="577"/>
        <v>0</v>
      </c>
      <c r="BD158" s="171" t="b">
        <f t="shared" si="577"/>
        <v>0</v>
      </c>
      <c r="BE158" s="171" t="b">
        <f t="shared" si="577"/>
        <v>0</v>
      </c>
      <c r="BF158" s="171" t="b">
        <f t="shared" si="577"/>
        <v>0</v>
      </c>
      <c r="BG158" s="171" t="b">
        <f t="shared" si="577"/>
        <v>0</v>
      </c>
      <c r="BH158" s="171" t="b">
        <f t="shared" si="577"/>
        <v>0</v>
      </c>
      <c r="BI158" s="171" t="b">
        <f t="shared" si="577"/>
        <v>0</v>
      </c>
      <c r="BJ158" s="171" t="b">
        <f t="shared" si="577"/>
        <v>0</v>
      </c>
      <c r="BK158" s="171" t="b">
        <f t="shared" si="577"/>
        <v>0</v>
      </c>
      <c r="BL158" s="171" t="b">
        <f t="shared" si="577"/>
        <v>0</v>
      </c>
      <c r="BM158" s="171" t="b">
        <f t="shared" si="577"/>
        <v>0</v>
      </c>
      <c r="BN158" s="171" t="b">
        <f t="shared" si="577"/>
        <v>0</v>
      </c>
      <c r="BO158" s="171" t="b">
        <f t="shared" si="577"/>
        <v>0</v>
      </c>
      <c r="BP158" s="171" t="b">
        <f t="shared" si="577"/>
        <v>0</v>
      </c>
      <c r="BQ158" s="171" t="b">
        <f t="shared" si="577"/>
        <v>0</v>
      </c>
      <c r="BR158" s="171" t="b">
        <f t="shared" si="577"/>
        <v>0</v>
      </c>
      <c r="BS158" s="171" t="b">
        <f t="shared" si="577"/>
        <v>0</v>
      </c>
      <c r="BT158" s="171" t="b">
        <f t="shared" si="577"/>
        <v>0</v>
      </c>
      <c r="BU158" s="171" t="b">
        <f t="shared" si="577"/>
        <v>0</v>
      </c>
      <c r="BV158" s="171" t="b">
        <f t="shared" si="577"/>
        <v>0</v>
      </c>
      <c r="BW158" s="171" t="b">
        <f t="shared" si="577"/>
        <v>0</v>
      </c>
      <c r="BX158" s="171" t="b">
        <f t="shared" si="577"/>
        <v>0</v>
      </c>
      <c r="BY158" s="171" t="b">
        <f t="shared" si="577"/>
        <v>0</v>
      </c>
      <c r="BZ158" s="171" t="b">
        <f t="shared" si="577"/>
        <v>0</v>
      </c>
    </row>
    <row r="159" spans="43:78" x14ac:dyDescent="0.2">
      <c r="AQ159" s="170"/>
      <c r="AR159" s="171" t="b">
        <f>AND(D$7&gt;0,ISNUMBER(SEARCH("PREV: Condom &amp; Lubricant Programming-NSD",D$4)))</f>
        <v>0</v>
      </c>
      <c r="AS159" s="171" t="b">
        <f>AND(E$7&gt;0,ISNUMBER(SEARCH("PREV: Condom &amp; Lubricant Programming-NSD",E$4)))</f>
        <v>0</v>
      </c>
      <c r="AT159" s="171" t="b">
        <f t="shared" ref="AT159:BZ159" si="578">AND(F$7&gt;0,ISNUMBER(SEARCH("PREV: Condom &amp; Lubricant Programming-NSD",F$4)))</f>
        <v>0</v>
      </c>
      <c r="AU159" s="171" t="b">
        <f t="shared" si="578"/>
        <v>0</v>
      </c>
      <c r="AV159" s="171" t="b">
        <f t="shared" si="578"/>
        <v>0</v>
      </c>
      <c r="AW159" s="171" t="b">
        <f t="shared" si="578"/>
        <v>0</v>
      </c>
      <c r="AX159" s="171" t="b">
        <f t="shared" si="578"/>
        <v>0</v>
      </c>
      <c r="AY159" s="171" t="b">
        <f t="shared" si="578"/>
        <v>0</v>
      </c>
      <c r="AZ159" s="171" t="b">
        <f t="shared" si="578"/>
        <v>0</v>
      </c>
      <c r="BA159" s="171" t="b">
        <f t="shared" si="578"/>
        <v>0</v>
      </c>
      <c r="BB159" s="171" t="b">
        <f t="shared" si="578"/>
        <v>0</v>
      </c>
      <c r="BC159" s="171" t="b">
        <f t="shared" si="578"/>
        <v>0</v>
      </c>
      <c r="BD159" s="171" t="b">
        <f t="shared" si="578"/>
        <v>0</v>
      </c>
      <c r="BE159" s="171" t="b">
        <f t="shared" si="578"/>
        <v>0</v>
      </c>
      <c r="BF159" s="171" t="b">
        <f t="shared" si="578"/>
        <v>0</v>
      </c>
      <c r="BG159" s="171" t="b">
        <f t="shared" si="578"/>
        <v>0</v>
      </c>
      <c r="BH159" s="171" t="b">
        <f t="shared" si="578"/>
        <v>0</v>
      </c>
      <c r="BI159" s="171" t="b">
        <f t="shared" si="578"/>
        <v>0</v>
      </c>
      <c r="BJ159" s="171" t="b">
        <f t="shared" si="578"/>
        <v>0</v>
      </c>
      <c r="BK159" s="171" t="b">
        <f t="shared" si="578"/>
        <v>0</v>
      </c>
      <c r="BL159" s="171" t="b">
        <f t="shared" si="578"/>
        <v>0</v>
      </c>
      <c r="BM159" s="171" t="b">
        <f t="shared" si="578"/>
        <v>0</v>
      </c>
      <c r="BN159" s="171" t="b">
        <f t="shared" si="578"/>
        <v>0</v>
      </c>
      <c r="BO159" s="171" t="b">
        <f t="shared" si="578"/>
        <v>0</v>
      </c>
      <c r="BP159" s="171" t="b">
        <f t="shared" si="578"/>
        <v>0</v>
      </c>
      <c r="BQ159" s="171" t="b">
        <f t="shared" si="578"/>
        <v>0</v>
      </c>
      <c r="BR159" s="171" t="b">
        <f t="shared" si="578"/>
        <v>0</v>
      </c>
      <c r="BS159" s="171" t="b">
        <f t="shared" si="578"/>
        <v>0</v>
      </c>
      <c r="BT159" s="171" t="b">
        <f t="shared" si="578"/>
        <v>0</v>
      </c>
      <c r="BU159" s="171" t="b">
        <f t="shared" si="578"/>
        <v>0</v>
      </c>
      <c r="BV159" s="171" t="b">
        <f t="shared" si="578"/>
        <v>0</v>
      </c>
      <c r="BW159" s="171" t="b">
        <f t="shared" si="578"/>
        <v>0</v>
      </c>
      <c r="BX159" s="171" t="b">
        <f t="shared" si="578"/>
        <v>0</v>
      </c>
      <c r="BY159" s="171" t="b">
        <f t="shared" si="578"/>
        <v>0</v>
      </c>
      <c r="BZ159" s="171" t="b">
        <f t="shared" si="578"/>
        <v>0</v>
      </c>
    </row>
    <row r="160" spans="43:78" x14ac:dyDescent="0.2">
      <c r="AQ160" s="170"/>
      <c r="AR160" s="171" t="b">
        <f>AND(D$7&gt;0,ISNUMBER(SEARCH("PREV: Medication assisted treatment-NSD",D$4)))</f>
        <v>0</v>
      </c>
      <c r="AS160" s="171" t="b">
        <f>AND(E$7&gt;0,ISNUMBER(SEARCH("PREV: Medication assisted treatment-NSD",E$4)))</f>
        <v>0</v>
      </c>
      <c r="AT160" s="171" t="b">
        <f t="shared" ref="AT160:BZ160" si="579">AND(F$7&gt;0,ISNUMBER(SEARCH("PREV: Medication assisted treatment-NSD",F$4)))</f>
        <v>0</v>
      </c>
      <c r="AU160" s="171" t="b">
        <f t="shared" si="579"/>
        <v>0</v>
      </c>
      <c r="AV160" s="171" t="b">
        <f t="shared" si="579"/>
        <v>0</v>
      </c>
      <c r="AW160" s="171" t="b">
        <f t="shared" si="579"/>
        <v>0</v>
      </c>
      <c r="AX160" s="171" t="b">
        <f t="shared" si="579"/>
        <v>0</v>
      </c>
      <c r="AY160" s="171" t="b">
        <f t="shared" si="579"/>
        <v>0</v>
      </c>
      <c r="AZ160" s="171" t="b">
        <f t="shared" si="579"/>
        <v>0</v>
      </c>
      <c r="BA160" s="171" t="b">
        <f t="shared" si="579"/>
        <v>0</v>
      </c>
      <c r="BB160" s="171" t="b">
        <f t="shared" si="579"/>
        <v>0</v>
      </c>
      <c r="BC160" s="171" t="b">
        <f t="shared" si="579"/>
        <v>0</v>
      </c>
      <c r="BD160" s="171" t="b">
        <f t="shared" si="579"/>
        <v>0</v>
      </c>
      <c r="BE160" s="171" t="b">
        <f t="shared" si="579"/>
        <v>0</v>
      </c>
      <c r="BF160" s="171" t="b">
        <f t="shared" si="579"/>
        <v>0</v>
      </c>
      <c r="BG160" s="171" t="b">
        <f t="shared" si="579"/>
        <v>0</v>
      </c>
      <c r="BH160" s="171" t="b">
        <f t="shared" si="579"/>
        <v>0</v>
      </c>
      <c r="BI160" s="171" t="b">
        <f t="shared" si="579"/>
        <v>0</v>
      </c>
      <c r="BJ160" s="171" t="b">
        <f t="shared" si="579"/>
        <v>0</v>
      </c>
      <c r="BK160" s="171" t="b">
        <f t="shared" si="579"/>
        <v>0</v>
      </c>
      <c r="BL160" s="171" t="b">
        <f t="shared" si="579"/>
        <v>0</v>
      </c>
      <c r="BM160" s="171" t="b">
        <f t="shared" si="579"/>
        <v>0</v>
      </c>
      <c r="BN160" s="171" t="b">
        <f t="shared" si="579"/>
        <v>0</v>
      </c>
      <c r="BO160" s="171" t="b">
        <f t="shared" si="579"/>
        <v>0</v>
      </c>
      <c r="BP160" s="171" t="b">
        <f t="shared" si="579"/>
        <v>0</v>
      </c>
      <c r="BQ160" s="171" t="b">
        <f t="shared" si="579"/>
        <v>0</v>
      </c>
      <c r="BR160" s="171" t="b">
        <f t="shared" si="579"/>
        <v>0</v>
      </c>
      <c r="BS160" s="171" t="b">
        <f t="shared" si="579"/>
        <v>0</v>
      </c>
      <c r="BT160" s="171" t="b">
        <f t="shared" si="579"/>
        <v>0</v>
      </c>
      <c r="BU160" s="171" t="b">
        <f t="shared" si="579"/>
        <v>0</v>
      </c>
      <c r="BV160" s="171" t="b">
        <f t="shared" si="579"/>
        <v>0</v>
      </c>
      <c r="BW160" s="171" t="b">
        <f t="shared" si="579"/>
        <v>0</v>
      </c>
      <c r="BX160" s="171" t="b">
        <f t="shared" si="579"/>
        <v>0</v>
      </c>
      <c r="BY160" s="171" t="b">
        <f t="shared" si="579"/>
        <v>0</v>
      </c>
      <c r="BZ160" s="171" t="b">
        <f t="shared" si="579"/>
        <v>0</v>
      </c>
    </row>
    <row r="161" spans="43:78" x14ac:dyDescent="0.2">
      <c r="AQ161" s="170"/>
      <c r="AR161" s="171" t="b">
        <f>AND(D$7&gt;0,ISNUMBER(SEARCH("PREV: Not Disaggregated-NSD",D$4)))</f>
        <v>0</v>
      </c>
      <c r="AS161" s="171" t="b">
        <f>AND(E$7&gt;0,ISNUMBER(SEARCH("PREV: Not Disaggregated-NSD",E$4)))</f>
        <v>0</v>
      </c>
      <c r="AT161" s="171" t="b">
        <f t="shared" ref="AT161:BZ161" si="580">AND(F$7&gt;0,ISNUMBER(SEARCH("PREV: Not Disaggregated-NSD",F$4)))</f>
        <v>0</v>
      </c>
      <c r="AU161" s="171" t="b">
        <f t="shared" si="580"/>
        <v>0</v>
      </c>
      <c r="AV161" s="171" t="b">
        <f t="shared" si="580"/>
        <v>0</v>
      </c>
      <c r="AW161" s="171" t="b">
        <f t="shared" si="580"/>
        <v>0</v>
      </c>
      <c r="AX161" s="171" t="b">
        <f t="shared" si="580"/>
        <v>0</v>
      </c>
      <c r="AY161" s="171" t="b">
        <f t="shared" si="580"/>
        <v>0</v>
      </c>
      <c r="AZ161" s="171" t="b">
        <f t="shared" si="580"/>
        <v>0</v>
      </c>
      <c r="BA161" s="171" t="b">
        <f t="shared" si="580"/>
        <v>0</v>
      </c>
      <c r="BB161" s="171" t="b">
        <f t="shared" si="580"/>
        <v>0</v>
      </c>
      <c r="BC161" s="171" t="b">
        <f t="shared" si="580"/>
        <v>0</v>
      </c>
      <c r="BD161" s="171" t="b">
        <f t="shared" si="580"/>
        <v>0</v>
      </c>
      <c r="BE161" s="171" t="b">
        <f t="shared" si="580"/>
        <v>0</v>
      </c>
      <c r="BF161" s="171" t="b">
        <f t="shared" si="580"/>
        <v>0</v>
      </c>
      <c r="BG161" s="171" t="b">
        <f t="shared" si="580"/>
        <v>0</v>
      </c>
      <c r="BH161" s="171" t="b">
        <f t="shared" si="580"/>
        <v>0</v>
      </c>
      <c r="BI161" s="171" t="b">
        <f t="shared" si="580"/>
        <v>0</v>
      </c>
      <c r="BJ161" s="171" t="b">
        <f t="shared" si="580"/>
        <v>0</v>
      </c>
      <c r="BK161" s="171" t="b">
        <f t="shared" si="580"/>
        <v>0</v>
      </c>
      <c r="BL161" s="171" t="b">
        <f t="shared" si="580"/>
        <v>0</v>
      </c>
      <c r="BM161" s="171" t="b">
        <f t="shared" si="580"/>
        <v>0</v>
      </c>
      <c r="BN161" s="171" t="b">
        <f t="shared" si="580"/>
        <v>0</v>
      </c>
      <c r="BO161" s="171" t="b">
        <f t="shared" si="580"/>
        <v>0</v>
      </c>
      <c r="BP161" s="171" t="b">
        <f t="shared" si="580"/>
        <v>0</v>
      </c>
      <c r="BQ161" s="171" t="b">
        <f t="shared" si="580"/>
        <v>0</v>
      </c>
      <c r="BR161" s="171" t="b">
        <f t="shared" si="580"/>
        <v>0</v>
      </c>
      <c r="BS161" s="171" t="b">
        <f t="shared" si="580"/>
        <v>0</v>
      </c>
      <c r="BT161" s="171" t="b">
        <f t="shared" si="580"/>
        <v>0</v>
      </c>
      <c r="BU161" s="171" t="b">
        <f t="shared" si="580"/>
        <v>0</v>
      </c>
      <c r="BV161" s="171" t="b">
        <f t="shared" si="580"/>
        <v>0</v>
      </c>
      <c r="BW161" s="171" t="b">
        <f t="shared" si="580"/>
        <v>0</v>
      </c>
      <c r="BX161" s="171" t="b">
        <f t="shared" si="580"/>
        <v>0</v>
      </c>
      <c r="BY161" s="171" t="b">
        <f t="shared" si="580"/>
        <v>0</v>
      </c>
      <c r="BZ161" s="171" t="b">
        <f t="shared" si="580"/>
        <v>0</v>
      </c>
    </row>
    <row r="162" spans="43:78" x14ac:dyDescent="0.2">
      <c r="AQ162" s="170"/>
      <c r="AR162" s="171" t="b">
        <f>AND(D$7&gt;0,ISNUMBER(SEARCH("PREV: PrEP-NSD",D$4)))</f>
        <v>0</v>
      </c>
      <c r="AS162" s="171" t="b">
        <f>AND(E$7&gt;0,ISNUMBER(SEARCH("PREV: PrEP-NSD",E$4)))</f>
        <v>0</v>
      </c>
      <c r="AT162" s="171" t="b">
        <f t="shared" ref="AT162:BZ162" si="581">AND(F$7&gt;0,ISNUMBER(SEARCH("PREV: PrEP-NSD",F$4)))</f>
        <v>0</v>
      </c>
      <c r="AU162" s="171" t="b">
        <f t="shared" si="581"/>
        <v>0</v>
      </c>
      <c r="AV162" s="171" t="b">
        <f t="shared" si="581"/>
        <v>0</v>
      </c>
      <c r="AW162" s="171" t="b">
        <f t="shared" si="581"/>
        <v>0</v>
      </c>
      <c r="AX162" s="171" t="b">
        <f t="shared" si="581"/>
        <v>0</v>
      </c>
      <c r="AY162" s="171" t="b">
        <f t="shared" si="581"/>
        <v>0</v>
      </c>
      <c r="AZ162" s="171" t="b">
        <f t="shared" si="581"/>
        <v>0</v>
      </c>
      <c r="BA162" s="171" t="b">
        <f t="shared" si="581"/>
        <v>0</v>
      </c>
      <c r="BB162" s="171" t="b">
        <f t="shared" si="581"/>
        <v>0</v>
      </c>
      <c r="BC162" s="171" t="b">
        <f t="shared" si="581"/>
        <v>0</v>
      </c>
      <c r="BD162" s="171" t="b">
        <f t="shared" si="581"/>
        <v>0</v>
      </c>
      <c r="BE162" s="171" t="b">
        <f t="shared" si="581"/>
        <v>0</v>
      </c>
      <c r="BF162" s="171" t="b">
        <f t="shared" si="581"/>
        <v>0</v>
      </c>
      <c r="BG162" s="171" t="b">
        <f t="shared" si="581"/>
        <v>0</v>
      </c>
      <c r="BH162" s="171" t="b">
        <f t="shared" si="581"/>
        <v>0</v>
      </c>
      <c r="BI162" s="171" t="b">
        <f t="shared" si="581"/>
        <v>0</v>
      </c>
      <c r="BJ162" s="171" t="b">
        <f t="shared" si="581"/>
        <v>0</v>
      </c>
      <c r="BK162" s="171" t="b">
        <f t="shared" si="581"/>
        <v>0</v>
      </c>
      <c r="BL162" s="171" t="b">
        <f t="shared" si="581"/>
        <v>0</v>
      </c>
      <c r="BM162" s="171" t="b">
        <f t="shared" si="581"/>
        <v>0</v>
      </c>
      <c r="BN162" s="171" t="b">
        <f t="shared" si="581"/>
        <v>0</v>
      </c>
      <c r="BO162" s="171" t="b">
        <f t="shared" si="581"/>
        <v>0</v>
      </c>
      <c r="BP162" s="171" t="b">
        <f t="shared" si="581"/>
        <v>0</v>
      </c>
      <c r="BQ162" s="171" t="b">
        <f t="shared" si="581"/>
        <v>0</v>
      </c>
      <c r="BR162" s="171" t="b">
        <f t="shared" si="581"/>
        <v>0</v>
      </c>
      <c r="BS162" s="171" t="b">
        <f t="shared" si="581"/>
        <v>0</v>
      </c>
      <c r="BT162" s="171" t="b">
        <f t="shared" si="581"/>
        <v>0</v>
      </c>
      <c r="BU162" s="171" t="b">
        <f t="shared" si="581"/>
        <v>0</v>
      </c>
      <c r="BV162" s="171" t="b">
        <f t="shared" si="581"/>
        <v>0</v>
      </c>
      <c r="BW162" s="171" t="b">
        <f t="shared" si="581"/>
        <v>0</v>
      </c>
      <c r="BX162" s="171" t="b">
        <f t="shared" si="581"/>
        <v>0</v>
      </c>
      <c r="BY162" s="171" t="b">
        <f t="shared" si="581"/>
        <v>0</v>
      </c>
      <c r="BZ162" s="171" t="b">
        <f t="shared" si="581"/>
        <v>0</v>
      </c>
    </row>
    <row r="163" spans="43:78" x14ac:dyDescent="0.2">
      <c r="AQ163" s="170"/>
      <c r="AR163" s="171" t="b">
        <f>AND(D$7&gt;0,ISNUMBER(SEARCH("PREV: Primary prevention of HIV and sexual violence-NSD",D$4)))</f>
        <v>0</v>
      </c>
      <c r="AS163" s="171" t="b">
        <f>AND(E$7&gt;0,ISNUMBER(SEARCH("PREV: Primary prevention of HIV and sexual violence-NSD",E$4)))</f>
        <v>0</v>
      </c>
      <c r="AT163" s="171" t="b">
        <f t="shared" ref="AT163:BZ163" si="582">AND(F$7&gt;0,ISNUMBER(SEARCH("PREV: Primary prevention of HIV and sexual violence-NSD",F$4)))</f>
        <v>0</v>
      </c>
      <c r="AU163" s="171" t="b">
        <f t="shared" si="582"/>
        <v>0</v>
      </c>
      <c r="AV163" s="171" t="b">
        <f t="shared" si="582"/>
        <v>0</v>
      </c>
      <c r="AW163" s="171" t="b">
        <f t="shared" si="582"/>
        <v>0</v>
      </c>
      <c r="AX163" s="171" t="b">
        <f t="shared" si="582"/>
        <v>0</v>
      </c>
      <c r="AY163" s="171" t="b">
        <f t="shared" si="582"/>
        <v>0</v>
      </c>
      <c r="AZ163" s="171" t="b">
        <f t="shared" si="582"/>
        <v>0</v>
      </c>
      <c r="BA163" s="171" t="b">
        <f t="shared" si="582"/>
        <v>0</v>
      </c>
      <c r="BB163" s="171" t="b">
        <f t="shared" si="582"/>
        <v>0</v>
      </c>
      <c r="BC163" s="171" t="b">
        <f t="shared" si="582"/>
        <v>0</v>
      </c>
      <c r="BD163" s="171" t="b">
        <f t="shared" si="582"/>
        <v>0</v>
      </c>
      <c r="BE163" s="171" t="b">
        <f t="shared" si="582"/>
        <v>0</v>
      </c>
      <c r="BF163" s="171" t="b">
        <f t="shared" si="582"/>
        <v>0</v>
      </c>
      <c r="BG163" s="171" t="b">
        <f t="shared" si="582"/>
        <v>0</v>
      </c>
      <c r="BH163" s="171" t="b">
        <f t="shared" si="582"/>
        <v>0</v>
      </c>
      <c r="BI163" s="171" t="b">
        <f t="shared" si="582"/>
        <v>0</v>
      </c>
      <c r="BJ163" s="171" t="b">
        <f t="shared" si="582"/>
        <v>0</v>
      </c>
      <c r="BK163" s="171" t="b">
        <f t="shared" si="582"/>
        <v>0</v>
      </c>
      <c r="BL163" s="171" t="b">
        <f t="shared" si="582"/>
        <v>0</v>
      </c>
      <c r="BM163" s="171" t="b">
        <f t="shared" si="582"/>
        <v>0</v>
      </c>
      <c r="BN163" s="171" t="b">
        <f t="shared" si="582"/>
        <v>0</v>
      </c>
      <c r="BO163" s="171" t="b">
        <f t="shared" si="582"/>
        <v>0</v>
      </c>
      <c r="BP163" s="171" t="b">
        <f t="shared" si="582"/>
        <v>0</v>
      </c>
      <c r="BQ163" s="171" t="b">
        <f t="shared" si="582"/>
        <v>0</v>
      </c>
      <c r="BR163" s="171" t="b">
        <f t="shared" si="582"/>
        <v>0</v>
      </c>
      <c r="BS163" s="171" t="b">
        <f t="shared" si="582"/>
        <v>0</v>
      </c>
      <c r="BT163" s="171" t="b">
        <f t="shared" si="582"/>
        <v>0</v>
      </c>
      <c r="BU163" s="171" t="b">
        <f t="shared" si="582"/>
        <v>0</v>
      </c>
      <c r="BV163" s="171" t="b">
        <f t="shared" si="582"/>
        <v>0</v>
      </c>
      <c r="BW163" s="171" t="b">
        <f t="shared" si="582"/>
        <v>0</v>
      </c>
      <c r="BX163" s="171" t="b">
        <f t="shared" si="582"/>
        <v>0</v>
      </c>
      <c r="BY163" s="171" t="b">
        <f t="shared" si="582"/>
        <v>0</v>
      </c>
      <c r="BZ163" s="171" t="b">
        <f t="shared" si="582"/>
        <v>0</v>
      </c>
    </row>
    <row r="164" spans="43:78" x14ac:dyDescent="0.2">
      <c r="AQ164" s="170"/>
      <c r="AR164" s="171" t="b">
        <f>AND(D$7&gt;0,ISNUMBER(SEARCH("PREV: VMMC-NSD",D$4)))</f>
        <v>0</v>
      </c>
      <c r="AS164" s="171" t="b">
        <f>AND(E$7&gt;0,ISNUMBER(SEARCH("PREV: VMMC-NSD",E$4)))</f>
        <v>0</v>
      </c>
      <c r="AT164" s="171" t="b">
        <f t="shared" ref="AT164:BZ164" si="583">AND(F$7&gt;0,ISNUMBER(SEARCH("PREV: VMMC-NSD",F$4)))</f>
        <v>0</v>
      </c>
      <c r="AU164" s="171" t="b">
        <f t="shared" si="583"/>
        <v>0</v>
      </c>
      <c r="AV164" s="171" t="b">
        <f t="shared" si="583"/>
        <v>0</v>
      </c>
      <c r="AW164" s="171" t="b">
        <f t="shared" si="583"/>
        <v>0</v>
      </c>
      <c r="AX164" s="171" t="b">
        <f t="shared" si="583"/>
        <v>0</v>
      </c>
      <c r="AY164" s="171" t="b">
        <f t="shared" si="583"/>
        <v>0</v>
      </c>
      <c r="AZ164" s="171" t="b">
        <f t="shared" si="583"/>
        <v>0</v>
      </c>
      <c r="BA164" s="171" t="b">
        <f t="shared" si="583"/>
        <v>0</v>
      </c>
      <c r="BB164" s="171" t="b">
        <f t="shared" si="583"/>
        <v>0</v>
      </c>
      <c r="BC164" s="171" t="b">
        <f t="shared" si="583"/>
        <v>0</v>
      </c>
      <c r="BD164" s="171" t="b">
        <f t="shared" si="583"/>
        <v>0</v>
      </c>
      <c r="BE164" s="171" t="b">
        <f t="shared" si="583"/>
        <v>0</v>
      </c>
      <c r="BF164" s="171" t="b">
        <f t="shared" si="583"/>
        <v>0</v>
      </c>
      <c r="BG164" s="171" t="b">
        <f t="shared" si="583"/>
        <v>0</v>
      </c>
      <c r="BH164" s="171" t="b">
        <f t="shared" si="583"/>
        <v>0</v>
      </c>
      <c r="BI164" s="171" t="b">
        <f t="shared" si="583"/>
        <v>0</v>
      </c>
      <c r="BJ164" s="171" t="b">
        <f t="shared" si="583"/>
        <v>0</v>
      </c>
      <c r="BK164" s="171" t="b">
        <f t="shared" si="583"/>
        <v>0</v>
      </c>
      <c r="BL164" s="171" t="b">
        <f t="shared" si="583"/>
        <v>0</v>
      </c>
      <c r="BM164" s="171" t="b">
        <f t="shared" si="583"/>
        <v>0</v>
      </c>
      <c r="BN164" s="171" t="b">
        <f t="shared" si="583"/>
        <v>0</v>
      </c>
      <c r="BO164" s="171" t="b">
        <f t="shared" si="583"/>
        <v>0</v>
      </c>
      <c r="BP164" s="171" t="b">
        <f t="shared" si="583"/>
        <v>0</v>
      </c>
      <c r="BQ164" s="171" t="b">
        <f t="shared" si="583"/>
        <v>0</v>
      </c>
      <c r="BR164" s="171" t="b">
        <f t="shared" si="583"/>
        <v>0</v>
      </c>
      <c r="BS164" s="171" t="b">
        <f t="shared" si="583"/>
        <v>0</v>
      </c>
      <c r="BT164" s="171" t="b">
        <f t="shared" si="583"/>
        <v>0</v>
      </c>
      <c r="BU164" s="171" t="b">
        <f t="shared" si="583"/>
        <v>0</v>
      </c>
      <c r="BV164" s="171" t="b">
        <f t="shared" si="583"/>
        <v>0</v>
      </c>
      <c r="BW164" s="171" t="b">
        <f t="shared" si="583"/>
        <v>0</v>
      </c>
      <c r="BX164" s="171" t="b">
        <f t="shared" si="583"/>
        <v>0</v>
      </c>
      <c r="BY164" s="171" t="b">
        <f t="shared" si="583"/>
        <v>0</v>
      </c>
      <c r="BZ164" s="171" t="b">
        <f t="shared" si="583"/>
        <v>0</v>
      </c>
    </row>
    <row r="165" spans="43:78" x14ac:dyDescent="0.2">
      <c r="AQ165" s="170"/>
      <c r="AR165" s="171" t="b">
        <f>AND(D$7&gt;0,ISNUMBER(SEARCH("SE: Case Management-NSD",D$4)))</f>
        <v>0</v>
      </c>
      <c r="AS165" s="171" t="b">
        <f>AND(E$7&gt;0,ISNUMBER(SEARCH("SE: Case Management-NSD",E$4)))</f>
        <v>0</v>
      </c>
      <c r="AT165" s="171" t="b">
        <f t="shared" ref="AT165:BZ165" si="584">AND(F$7&gt;0,ISNUMBER(SEARCH("SE: Case Management-NSD",F$4)))</f>
        <v>0</v>
      </c>
      <c r="AU165" s="171" t="b">
        <f t="shared" si="584"/>
        <v>0</v>
      </c>
      <c r="AV165" s="171" t="b">
        <f t="shared" si="584"/>
        <v>0</v>
      </c>
      <c r="AW165" s="171" t="b">
        <f t="shared" si="584"/>
        <v>0</v>
      </c>
      <c r="AX165" s="171" t="b">
        <f t="shared" si="584"/>
        <v>0</v>
      </c>
      <c r="AY165" s="171" t="b">
        <f t="shared" si="584"/>
        <v>0</v>
      </c>
      <c r="AZ165" s="171" t="b">
        <f t="shared" si="584"/>
        <v>0</v>
      </c>
      <c r="BA165" s="171" t="b">
        <f t="shared" si="584"/>
        <v>0</v>
      </c>
      <c r="BB165" s="171" t="b">
        <f t="shared" si="584"/>
        <v>0</v>
      </c>
      <c r="BC165" s="171" t="b">
        <f t="shared" si="584"/>
        <v>0</v>
      </c>
      <c r="BD165" s="171" t="b">
        <f t="shared" si="584"/>
        <v>0</v>
      </c>
      <c r="BE165" s="171" t="b">
        <f t="shared" si="584"/>
        <v>0</v>
      </c>
      <c r="BF165" s="171" t="b">
        <f t="shared" si="584"/>
        <v>0</v>
      </c>
      <c r="BG165" s="171" t="b">
        <f t="shared" si="584"/>
        <v>0</v>
      </c>
      <c r="BH165" s="171" t="b">
        <f t="shared" si="584"/>
        <v>0</v>
      </c>
      <c r="BI165" s="171" t="b">
        <f t="shared" si="584"/>
        <v>0</v>
      </c>
      <c r="BJ165" s="171" t="b">
        <f t="shared" si="584"/>
        <v>0</v>
      </c>
      <c r="BK165" s="171" t="b">
        <f t="shared" si="584"/>
        <v>0</v>
      </c>
      <c r="BL165" s="171" t="b">
        <f t="shared" si="584"/>
        <v>0</v>
      </c>
      <c r="BM165" s="171" t="b">
        <f t="shared" si="584"/>
        <v>0</v>
      </c>
      <c r="BN165" s="171" t="b">
        <f t="shared" si="584"/>
        <v>0</v>
      </c>
      <c r="BO165" s="171" t="b">
        <f t="shared" si="584"/>
        <v>0</v>
      </c>
      <c r="BP165" s="171" t="b">
        <f t="shared" si="584"/>
        <v>0</v>
      </c>
      <c r="BQ165" s="171" t="b">
        <f t="shared" si="584"/>
        <v>0</v>
      </c>
      <c r="BR165" s="171" t="b">
        <f t="shared" si="584"/>
        <v>0</v>
      </c>
      <c r="BS165" s="171" t="b">
        <f t="shared" si="584"/>
        <v>0</v>
      </c>
      <c r="BT165" s="171" t="b">
        <f t="shared" si="584"/>
        <v>0</v>
      </c>
      <c r="BU165" s="171" t="b">
        <f t="shared" si="584"/>
        <v>0</v>
      </c>
      <c r="BV165" s="171" t="b">
        <f t="shared" si="584"/>
        <v>0</v>
      </c>
      <c r="BW165" s="171" t="b">
        <f t="shared" si="584"/>
        <v>0</v>
      </c>
      <c r="BX165" s="171" t="b">
        <f t="shared" si="584"/>
        <v>0</v>
      </c>
      <c r="BY165" s="171" t="b">
        <f t="shared" si="584"/>
        <v>0</v>
      </c>
      <c r="BZ165" s="171" t="b">
        <f t="shared" si="584"/>
        <v>0</v>
      </c>
    </row>
    <row r="166" spans="43:78" x14ac:dyDescent="0.2">
      <c r="AQ166" s="170"/>
      <c r="AR166" s="171" t="b">
        <f>AND(D$7&gt;0,ISNUMBER(SEARCH("SE: Economic strengthening-NSD",D$4)))</f>
        <v>0</v>
      </c>
      <c r="AS166" s="171" t="b">
        <f>AND(E$7&gt;0,ISNUMBER(SEARCH("SE: Economic strengthening-NSD",E$4)))</f>
        <v>0</v>
      </c>
      <c r="AT166" s="171" t="b">
        <f t="shared" ref="AT166:BZ166" si="585">AND(F$7&gt;0,ISNUMBER(SEARCH("SE: Economic strengthening-NSD",F$4)))</f>
        <v>0</v>
      </c>
      <c r="AU166" s="171" t="b">
        <f t="shared" si="585"/>
        <v>0</v>
      </c>
      <c r="AV166" s="171" t="b">
        <f t="shared" si="585"/>
        <v>0</v>
      </c>
      <c r="AW166" s="171" t="b">
        <f t="shared" si="585"/>
        <v>0</v>
      </c>
      <c r="AX166" s="171" t="b">
        <f t="shared" si="585"/>
        <v>0</v>
      </c>
      <c r="AY166" s="171" t="b">
        <f t="shared" si="585"/>
        <v>0</v>
      </c>
      <c r="AZ166" s="171" t="b">
        <f t="shared" si="585"/>
        <v>0</v>
      </c>
      <c r="BA166" s="171" t="b">
        <f t="shared" si="585"/>
        <v>0</v>
      </c>
      <c r="BB166" s="171" t="b">
        <f t="shared" si="585"/>
        <v>0</v>
      </c>
      <c r="BC166" s="171" t="b">
        <f t="shared" si="585"/>
        <v>0</v>
      </c>
      <c r="BD166" s="171" t="b">
        <f t="shared" si="585"/>
        <v>0</v>
      </c>
      <c r="BE166" s="171" t="b">
        <f t="shared" si="585"/>
        <v>0</v>
      </c>
      <c r="BF166" s="171" t="b">
        <f t="shared" si="585"/>
        <v>0</v>
      </c>
      <c r="BG166" s="171" t="b">
        <f t="shared" si="585"/>
        <v>0</v>
      </c>
      <c r="BH166" s="171" t="b">
        <f t="shared" si="585"/>
        <v>0</v>
      </c>
      <c r="BI166" s="171" t="b">
        <f t="shared" si="585"/>
        <v>0</v>
      </c>
      <c r="BJ166" s="171" t="b">
        <f t="shared" si="585"/>
        <v>0</v>
      </c>
      <c r="BK166" s="171" t="b">
        <f t="shared" si="585"/>
        <v>0</v>
      </c>
      <c r="BL166" s="171" t="b">
        <f t="shared" si="585"/>
        <v>0</v>
      </c>
      <c r="BM166" s="171" t="b">
        <f t="shared" si="585"/>
        <v>0</v>
      </c>
      <c r="BN166" s="171" t="b">
        <f t="shared" si="585"/>
        <v>0</v>
      </c>
      <c r="BO166" s="171" t="b">
        <f t="shared" si="585"/>
        <v>0</v>
      </c>
      <c r="BP166" s="171" t="b">
        <f t="shared" si="585"/>
        <v>0</v>
      </c>
      <c r="BQ166" s="171" t="b">
        <f t="shared" si="585"/>
        <v>0</v>
      </c>
      <c r="BR166" s="171" t="b">
        <f t="shared" si="585"/>
        <v>0</v>
      </c>
      <c r="BS166" s="171" t="b">
        <f t="shared" si="585"/>
        <v>0</v>
      </c>
      <c r="BT166" s="171" t="b">
        <f t="shared" si="585"/>
        <v>0</v>
      </c>
      <c r="BU166" s="171" t="b">
        <f t="shared" si="585"/>
        <v>0</v>
      </c>
      <c r="BV166" s="171" t="b">
        <f t="shared" si="585"/>
        <v>0</v>
      </c>
      <c r="BW166" s="171" t="b">
        <f t="shared" si="585"/>
        <v>0</v>
      </c>
      <c r="BX166" s="171" t="b">
        <f t="shared" si="585"/>
        <v>0</v>
      </c>
      <c r="BY166" s="171" t="b">
        <f t="shared" si="585"/>
        <v>0</v>
      </c>
      <c r="BZ166" s="171" t="b">
        <f t="shared" si="585"/>
        <v>0</v>
      </c>
    </row>
    <row r="167" spans="43:78" x14ac:dyDescent="0.2">
      <c r="AQ167" s="170"/>
      <c r="AR167" s="171" t="b">
        <f>AND(D$7&gt;0,ISNUMBER(SEARCH("SE: Education assistance-NSD",D$4)))</f>
        <v>0</v>
      </c>
      <c r="AS167" s="171" t="b">
        <f>AND(E$7&gt;0,ISNUMBER(SEARCH("SE: Education assistance-NSD",E$4)))</f>
        <v>0</v>
      </c>
      <c r="AT167" s="171" t="b">
        <f t="shared" ref="AT167:BZ167" si="586">AND(F$7&gt;0,ISNUMBER(SEARCH("SE: Education assistance-NSD",F$4)))</f>
        <v>0</v>
      </c>
      <c r="AU167" s="171" t="b">
        <f t="shared" si="586"/>
        <v>0</v>
      </c>
      <c r="AV167" s="171" t="b">
        <f t="shared" si="586"/>
        <v>0</v>
      </c>
      <c r="AW167" s="171" t="b">
        <f t="shared" si="586"/>
        <v>0</v>
      </c>
      <c r="AX167" s="171" t="b">
        <f t="shared" si="586"/>
        <v>0</v>
      </c>
      <c r="AY167" s="171" t="b">
        <f t="shared" si="586"/>
        <v>0</v>
      </c>
      <c r="AZ167" s="171" t="b">
        <f t="shared" si="586"/>
        <v>0</v>
      </c>
      <c r="BA167" s="171" t="b">
        <f t="shared" si="586"/>
        <v>0</v>
      </c>
      <c r="BB167" s="171" t="b">
        <f t="shared" si="586"/>
        <v>0</v>
      </c>
      <c r="BC167" s="171" t="b">
        <f t="shared" si="586"/>
        <v>0</v>
      </c>
      <c r="BD167" s="171" t="b">
        <f t="shared" si="586"/>
        <v>0</v>
      </c>
      <c r="BE167" s="171" t="b">
        <f t="shared" si="586"/>
        <v>0</v>
      </c>
      <c r="BF167" s="171" t="b">
        <f t="shared" si="586"/>
        <v>0</v>
      </c>
      <c r="BG167" s="171" t="b">
        <f t="shared" si="586"/>
        <v>0</v>
      </c>
      <c r="BH167" s="171" t="b">
        <f t="shared" si="586"/>
        <v>0</v>
      </c>
      <c r="BI167" s="171" t="b">
        <f t="shared" si="586"/>
        <v>0</v>
      </c>
      <c r="BJ167" s="171" t="b">
        <f t="shared" si="586"/>
        <v>0</v>
      </c>
      <c r="BK167" s="171" t="b">
        <f t="shared" si="586"/>
        <v>0</v>
      </c>
      <c r="BL167" s="171" t="b">
        <f t="shared" si="586"/>
        <v>0</v>
      </c>
      <c r="BM167" s="171" t="b">
        <f t="shared" si="586"/>
        <v>0</v>
      </c>
      <c r="BN167" s="171" t="b">
        <f t="shared" si="586"/>
        <v>0</v>
      </c>
      <c r="BO167" s="171" t="b">
        <f t="shared" si="586"/>
        <v>0</v>
      </c>
      <c r="BP167" s="171" t="b">
        <f t="shared" si="586"/>
        <v>0</v>
      </c>
      <c r="BQ167" s="171" t="b">
        <f t="shared" si="586"/>
        <v>0</v>
      </c>
      <c r="BR167" s="171" t="b">
        <f t="shared" si="586"/>
        <v>0</v>
      </c>
      <c r="BS167" s="171" t="b">
        <f t="shared" si="586"/>
        <v>0</v>
      </c>
      <c r="BT167" s="171" t="b">
        <f t="shared" si="586"/>
        <v>0</v>
      </c>
      <c r="BU167" s="171" t="b">
        <f t="shared" si="586"/>
        <v>0</v>
      </c>
      <c r="BV167" s="171" t="b">
        <f t="shared" si="586"/>
        <v>0</v>
      </c>
      <c r="BW167" s="171" t="b">
        <f t="shared" si="586"/>
        <v>0</v>
      </c>
      <c r="BX167" s="171" t="b">
        <f t="shared" si="586"/>
        <v>0</v>
      </c>
      <c r="BY167" s="171" t="b">
        <f t="shared" si="586"/>
        <v>0</v>
      </c>
      <c r="BZ167" s="171" t="b">
        <f t="shared" si="586"/>
        <v>0</v>
      </c>
    </row>
    <row r="168" spans="43:78" x14ac:dyDescent="0.2">
      <c r="AQ168" s="170"/>
      <c r="AR168" s="171" t="b">
        <f>AND(D$7&gt;0,ISNUMBER(SEARCH("SE: Food and nutrition-NSD",D$4)))</f>
        <v>0</v>
      </c>
      <c r="AS168" s="171" t="b">
        <f>AND(E$7&gt;0,ISNUMBER(SEARCH("SE: Food and nutrition-NSD",E$4)))</f>
        <v>0</v>
      </c>
      <c r="AT168" s="171" t="b">
        <f t="shared" ref="AT168:BZ168" si="587">AND(F$7&gt;0,ISNUMBER(SEARCH("SE: Food and nutrition-NSD",F$4)))</f>
        <v>0</v>
      </c>
      <c r="AU168" s="171" t="b">
        <f t="shared" si="587"/>
        <v>0</v>
      </c>
      <c r="AV168" s="171" t="b">
        <f t="shared" si="587"/>
        <v>0</v>
      </c>
      <c r="AW168" s="171" t="b">
        <f t="shared" si="587"/>
        <v>0</v>
      </c>
      <c r="AX168" s="171" t="b">
        <f t="shared" si="587"/>
        <v>0</v>
      </c>
      <c r="AY168" s="171" t="b">
        <f t="shared" si="587"/>
        <v>0</v>
      </c>
      <c r="AZ168" s="171" t="b">
        <f t="shared" si="587"/>
        <v>0</v>
      </c>
      <c r="BA168" s="171" t="b">
        <f t="shared" si="587"/>
        <v>0</v>
      </c>
      <c r="BB168" s="171" t="b">
        <f t="shared" si="587"/>
        <v>0</v>
      </c>
      <c r="BC168" s="171" t="b">
        <f t="shared" si="587"/>
        <v>0</v>
      </c>
      <c r="BD168" s="171" t="b">
        <f t="shared" si="587"/>
        <v>0</v>
      </c>
      <c r="BE168" s="171" t="b">
        <f t="shared" si="587"/>
        <v>0</v>
      </c>
      <c r="BF168" s="171" t="b">
        <f t="shared" si="587"/>
        <v>0</v>
      </c>
      <c r="BG168" s="171" t="b">
        <f t="shared" si="587"/>
        <v>0</v>
      </c>
      <c r="BH168" s="171" t="b">
        <f t="shared" si="587"/>
        <v>0</v>
      </c>
      <c r="BI168" s="171" t="b">
        <f t="shared" si="587"/>
        <v>0</v>
      </c>
      <c r="BJ168" s="171" t="b">
        <f t="shared" si="587"/>
        <v>0</v>
      </c>
      <c r="BK168" s="171" t="b">
        <f t="shared" si="587"/>
        <v>0</v>
      </c>
      <c r="BL168" s="171" t="b">
        <f t="shared" si="587"/>
        <v>0</v>
      </c>
      <c r="BM168" s="171" t="b">
        <f t="shared" si="587"/>
        <v>0</v>
      </c>
      <c r="BN168" s="171" t="b">
        <f t="shared" si="587"/>
        <v>0</v>
      </c>
      <c r="BO168" s="171" t="b">
        <f t="shared" si="587"/>
        <v>0</v>
      </c>
      <c r="BP168" s="171" t="b">
        <f t="shared" si="587"/>
        <v>0</v>
      </c>
      <c r="BQ168" s="171" t="b">
        <f t="shared" si="587"/>
        <v>0</v>
      </c>
      <c r="BR168" s="171" t="b">
        <f t="shared" si="587"/>
        <v>0</v>
      </c>
      <c r="BS168" s="171" t="b">
        <f t="shared" si="587"/>
        <v>0</v>
      </c>
      <c r="BT168" s="171" t="b">
        <f t="shared" si="587"/>
        <v>0</v>
      </c>
      <c r="BU168" s="171" t="b">
        <f t="shared" si="587"/>
        <v>0</v>
      </c>
      <c r="BV168" s="171" t="b">
        <f t="shared" si="587"/>
        <v>0</v>
      </c>
      <c r="BW168" s="171" t="b">
        <f t="shared" si="587"/>
        <v>0</v>
      </c>
      <c r="BX168" s="171" t="b">
        <f t="shared" si="587"/>
        <v>0</v>
      </c>
      <c r="BY168" s="171" t="b">
        <f t="shared" si="587"/>
        <v>0</v>
      </c>
      <c r="BZ168" s="171" t="b">
        <f t="shared" si="587"/>
        <v>0</v>
      </c>
    </row>
    <row r="169" spans="43:78" x14ac:dyDescent="0.2">
      <c r="AQ169" s="170"/>
      <c r="AR169" s="171" t="b">
        <f>AND(D$7&gt;0,ISNUMBER(SEARCH("SE: Legal, human rights &amp; protection-NSD",D$4)))</f>
        <v>0</v>
      </c>
      <c r="AS169" s="171" t="b">
        <f>AND(E$7&gt;0,ISNUMBER(SEARCH("SE: Legal, human rights &amp; protection-NSD",E$4)))</f>
        <v>0</v>
      </c>
      <c r="AT169" s="171" t="b">
        <f t="shared" ref="AT169:BZ169" si="588">AND(F$7&gt;0,ISNUMBER(SEARCH("SE: Legal, human rights &amp; protection-NSD",F$4)))</f>
        <v>0</v>
      </c>
      <c r="AU169" s="171" t="b">
        <f t="shared" si="588"/>
        <v>0</v>
      </c>
      <c r="AV169" s="171" t="b">
        <f t="shared" si="588"/>
        <v>0</v>
      </c>
      <c r="AW169" s="171" t="b">
        <f t="shared" si="588"/>
        <v>0</v>
      </c>
      <c r="AX169" s="171" t="b">
        <f t="shared" si="588"/>
        <v>0</v>
      </c>
      <c r="AY169" s="171" t="b">
        <f t="shared" si="588"/>
        <v>0</v>
      </c>
      <c r="AZ169" s="171" t="b">
        <f t="shared" si="588"/>
        <v>0</v>
      </c>
      <c r="BA169" s="171" t="b">
        <f t="shared" si="588"/>
        <v>0</v>
      </c>
      <c r="BB169" s="171" t="b">
        <f t="shared" si="588"/>
        <v>0</v>
      </c>
      <c r="BC169" s="171" t="b">
        <f t="shared" si="588"/>
        <v>0</v>
      </c>
      <c r="BD169" s="171" t="b">
        <f t="shared" si="588"/>
        <v>0</v>
      </c>
      <c r="BE169" s="171" t="b">
        <f t="shared" si="588"/>
        <v>0</v>
      </c>
      <c r="BF169" s="171" t="b">
        <f t="shared" si="588"/>
        <v>0</v>
      </c>
      <c r="BG169" s="171" t="b">
        <f t="shared" si="588"/>
        <v>0</v>
      </c>
      <c r="BH169" s="171" t="b">
        <f t="shared" si="588"/>
        <v>0</v>
      </c>
      <c r="BI169" s="171" t="b">
        <f t="shared" si="588"/>
        <v>0</v>
      </c>
      <c r="BJ169" s="171" t="b">
        <f t="shared" si="588"/>
        <v>0</v>
      </c>
      <c r="BK169" s="171" t="b">
        <f t="shared" si="588"/>
        <v>0</v>
      </c>
      <c r="BL169" s="171" t="b">
        <f t="shared" si="588"/>
        <v>0</v>
      </c>
      <c r="BM169" s="171" t="b">
        <f t="shared" si="588"/>
        <v>0</v>
      </c>
      <c r="BN169" s="171" t="b">
        <f t="shared" si="588"/>
        <v>0</v>
      </c>
      <c r="BO169" s="171" t="b">
        <f t="shared" si="588"/>
        <v>0</v>
      </c>
      <c r="BP169" s="171" t="b">
        <f t="shared" si="588"/>
        <v>0</v>
      </c>
      <c r="BQ169" s="171" t="b">
        <f t="shared" si="588"/>
        <v>0</v>
      </c>
      <c r="BR169" s="171" t="b">
        <f t="shared" si="588"/>
        <v>0</v>
      </c>
      <c r="BS169" s="171" t="b">
        <f t="shared" si="588"/>
        <v>0</v>
      </c>
      <c r="BT169" s="171" t="b">
        <f t="shared" si="588"/>
        <v>0</v>
      </c>
      <c r="BU169" s="171" t="b">
        <f t="shared" si="588"/>
        <v>0</v>
      </c>
      <c r="BV169" s="171" t="b">
        <f t="shared" si="588"/>
        <v>0</v>
      </c>
      <c r="BW169" s="171" t="b">
        <f t="shared" si="588"/>
        <v>0</v>
      </c>
      <c r="BX169" s="171" t="b">
        <f t="shared" si="588"/>
        <v>0</v>
      </c>
      <c r="BY169" s="171" t="b">
        <f t="shared" si="588"/>
        <v>0</v>
      </c>
      <c r="BZ169" s="171" t="b">
        <f t="shared" si="588"/>
        <v>0</v>
      </c>
    </row>
    <row r="170" spans="43:78" x14ac:dyDescent="0.2">
      <c r="AQ170" s="170"/>
      <c r="AR170" s="171" t="b">
        <f>AND(D$7&gt;0,ISNUMBER(SEARCH("SE: Not Disaggregated-NSD",D$4)))</f>
        <v>0</v>
      </c>
      <c r="AS170" s="171" t="b">
        <f>AND(E$7&gt;0,ISNUMBER(SEARCH("SE: Not Disaggregated-NSD",E$4)))</f>
        <v>0</v>
      </c>
      <c r="AT170" s="171" t="b">
        <f t="shared" ref="AT170:BZ170" si="589">AND(F$7&gt;0,ISNUMBER(SEARCH("SE: Not Disaggregated-NSD",F$4)))</f>
        <v>0</v>
      </c>
      <c r="AU170" s="171" t="b">
        <f t="shared" si="589"/>
        <v>0</v>
      </c>
      <c r="AV170" s="171" t="b">
        <f t="shared" si="589"/>
        <v>0</v>
      </c>
      <c r="AW170" s="171" t="b">
        <f t="shared" si="589"/>
        <v>0</v>
      </c>
      <c r="AX170" s="171" t="b">
        <f t="shared" si="589"/>
        <v>0</v>
      </c>
      <c r="AY170" s="171" t="b">
        <f t="shared" si="589"/>
        <v>0</v>
      </c>
      <c r="AZ170" s="171" t="b">
        <f t="shared" si="589"/>
        <v>0</v>
      </c>
      <c r="BA170" s="171" t="b">
        <f t="shared" si="589"/>
        <v>0</v>
      </c>
      <c r="BB170" s="171" t="b">
        <f t="shared" si="589"/>
        <v>0</v>
      </c>
      <c r="BC170" s="171" t="b">
        <f t="shared" si="589"/>
        <v>0</v>
      </c>
      <c r="BD170" s="171" t="b">
        <f t="shared" si="589"/>
        <v>0</v>
      </c>
      <c r="BE170" s="171" t="b">
        <f t="shared" si="589"/>
        <v>0</v>
      </c>
      <c r="BF170" s="171" t="b">
        <f t="shared" si="589"/>
        <v>0</v>
      </c>
      <c r="BG170" s="171" t="b">
        <f t="shared" si="589"/>
        <v>0</v>
      </c>
      <c r="BH170" s="171" t="b">
        <f t="shared" si="589"/>
        <v>0</v>
      </c>
      <c r="BI170" s="171" t="b">
        <f t="shared" si="589"/>
        <v>0</v>
      </c>
      <c r="BJ170" s="171" t="b">
        <f t="shared" si="589"/>
        <v>0</v>
      </c>
      <c r="BK170" s="171" t="b">
        <f t="shared" si="589"/>
        <v>0</v>
      </c>
      <c r="BL170" s="171" t="b">
        <f t="shared" si="589"/>
        <v>0</v>
      </c>
      <c r="BM170" s="171" t="b">
        <f t="shared" si="589"/>
        <v>0</v>
      </c>
      <c r="BN170" s="171" t="b">
        <f t="shared" si="589"/>
        <v>0</v>
      </c>
      <c r="BO170" s="171" t="b">
        <f t="shared" si="589"/>
        <v>0</v>
      </c>
      <c r="BP170" s="171" t="b">
        <f t="shared" si="589"/>
        <v>0</v>
      </c>
      <c r="BQ170" s="171" t="b">
        <f t="shared" si="589"/>
        <v>0</v>
      </c>
      <c r="BR170" s="171" t="b">
        <f t="shared" si="589"/>
        <v>0</v>
      </c>
      <c r="BS170" s="171" t="b">
        <f t="shared" si="589"/>
        <v>0</v>
      </c>
      <c r="BT170" s="171" t="b">
        <f t="shared" si="589"/>
        <v>0</v>
      </c>
      <c r="BU170" s="171" t="b">
        <f t="shared" si="589"/>
        <v>0</v>
      </c>
      <c r="BV170" s="171" t="b">
        <f t="shared" si="589"/>
        <v>0</v>
      </c>
      <c r="BW170" s="171" t="b">
        <f t="shared" si="589"/>
        <v>0</v>
      </c>
      <c r="BX170" s="171" t="b">
        <f t="shared" si="589"/>
        <v>0</v>
      </c>
      <c r="BY170" s="171" t="b">
        <f t="shared" si="589"/>
        <v>0</v>
      </c>
      <c r="BZ170" s="171" t="b">
        <f t="shared" si="589"/>
        <v>0</v>
      </c>
    </row>
    <row r="171" spans="43:78" x14ac:dyDescent="0.2">
      <c r="AQ171" s="170"/>
      <c r="AR171" s="171" t="b">
        <f>AND(D$7&gt;0,ISNUMBER(SEARCH("SE: Psychosocial support-NSD",D$4)))</f>
        <v>0</v>
      </c>
      <c r="AS171" s="171" t="b">
        <f>AND(E$7&gt;0,ISNUMBER(SEARCH("SE: Psychosocial support-NSD",E$4)))</f>
        <v>0</v>
      </c>
      <c r="AT171" s="171" t="b">
        <f t="shared" ref="AT171:BZ171" si="590">AND(F$7&gt;0,ISNUMBER(SEARCH("SE: Psychosocial support-NSD",F$4)))</f>
        <v>0</v>
      </c>
      <c r="AU171" s="171" t="b">
        <f t="shared" si="590"/>
        <v>0</v>
      </c>
      <c r="AV171" s="171" t="b">
        <f t="shared" si="590"/>
        <v>0</v>
      </c>
      <c r="AW171" s="171" t="b">
        <f t="shared" si="590"/>
        <v>0</v>
      </c>
      <c r="AX171" s="171" t="b">
        <f t="shared" si="590"/>
        <v>0</v>
      </c>
      <c r="AY171" s="171" t="b">
        <f t="shared" si="590"/>
        <v>0</v>
      </c>
      <c r="AZ171" s="171" t="b">
        <f t="shared" si="590"/>
        <v>0</v>
      </c>
      <c r="BA171" s="171" t="b">
        <f t="shared" si="590"/>
        <v>0</v>
      </c>
      <c r="BB171" s="171" t="b">
        <f t="shared" si="590"/>
        <v>0</v>
      </c>
      <c r="BC171" s="171" t="b">
        <f t="shared" si="590"/>
        <v>0</v>
      </c>
      <c r="BD171" s="171" t="b">
        <f t="shared" si="590"/>
        <v>0</v>
      </c>
      <c r="BE171" s="171" t="b">
        <f t="shared" si="590"/>
        <v>0</v>
      </c>
      <c r="BF171" s="171" t="b">
        <f t="shared" si="590"/>
        <v>0</v>
      </c>
      <c r="BG171" s="171" t="b">
        <f t="shared" si="590"/>
        <v>0</v>
      </c>
      <c r="BH171" s="171" t="b">
        <f t="shared" si="590"/>
        <v>0</v>
      </c>
      <c r="BI171" s="171" t="b">
        <f t="shared" si="590"/>
        <v>0</v>
      </c>
      <c r="BJ171" s="171" t="b">
        <f t="shared" si="590"/>
        <v>0</v>
      </c>
      <c r="BK171" s="171" t="b">
        <f t="shared" si="590"/>
        <v>0</v>
      </c>
      <c r="BL171" s="171" t="b">
        <f t="shared" si="590"/>
        <v>0</v>
      </c>
      <c r="BM171" s="171" t="b">
        <f t="shared" si="590"/>
        <v>0</v>
      </c>
      <c r="BN171" s="171" t="b">
        <f t="shared" si="590"/>
        <v>0</v>
      </c>
      <c r="BO171" s="171" t="b">
        <f t="shared" si="590"/>
        <v>0</v>
      </c>
      <c r="BP171" s="171" t="b">
        <f t="shared" si="590"/>
        <v>0</v>
      </c>
      <c r="BQ171" s="171" t="b">
        <f t="shared" si="590"/>
        <v>0</v>
      </c>
      <c r="BR171" s="171" t="b">
        <f t="shared" si="590"/>
        <v>0</v>
      </c>
      <c r="BS171" s="171" t="b">
        <f t="shared" si="590"/>
        <v>0</v>
      </c>
      <c r="BT171" s="171" t="b">
        <f t="shared" si="590"/>
        <v>0</v>
      </c>
      <c r="BU171" s="171" t="b">
        <f t="shared" si="590"/>
        <v>0</v>
      </c>
      <c r="BV171" s="171" t="b">
        <f t="shared" si="590"/>
        <v>0</v>
      </c>
      <c r="BW171" s="171" t="b">
        <f t="shared" si="590"/>
        <v>0</v>
      </c>
      <c r="BX171" s="171" t="b">
        <f t="shared" si="590"/>
        <v>0</v>
      </c>
      <c r="BY171" s="171" t="b">
        <f t="shared" si="590"/>
        <v>0</v>
      </c>
      <c r="BZ171" s="171" t="b">
        <f t="shared" si="590"/>
        <v>0</v>
      </c>
    </row>
    <row r="172" spans="43:78" x14ac:dyDescent="0.2">
      <c r="AQ172" s="170"/>
      <c r="AR172" s="172" t="b">
        <f>AND(D$8&gt;0,ISNUMBER(SEARCH("C&amp;T: HIV Clinical Services-NSD",D$4)))</f>
        <v>0</v>
      </c>
      <c r="AS172" s="172" t="b">
        <f>AND(E$8&gt;0,ISNUMBER(SEARCH("C&amp;T: HIV Clinical Services-NSD",E$4)))</f>
        <v>0</v>
      </c>
      <c r="AT172" s="172" t="b">
        <f t="shared" ref="AT172:BZ172" si="591">AND(F$8&gt;0,ISNUMBER(SEARCH("C&amp;T: HIV Clinical Services-NSD",F$4)))</f>
        <v>0</v>
      </c>
      <c r="AU172" s="172" t="b">
        <f t="shared" si="591"/>
        <v>0</v>
      </c>
      <c r="AV172" s="172" t="b">
        <f t="shared" si="591"/>
        <v>0</v>
      </c>
      <c r="AW172" s="172" t="b">
        <f t="shared" si="591"/>
        <v>0</v>
      </c>
      <c r="AX172" s="172" t="b">
        <f t="shared" si="591"/>
        <v>0</v>
      </c>
      <c r="AY172" s="172" t="b">
        <f t="shared" si="591"/>
        <v>0</v>
      </c>
      <c r="AZ172" s="172" t="b">
        <f t="shared" si="591"/>
        <v>0</v>
      </c>
      <c r="BA172" s="172" t="b">
        <f t="shared" si="591"/>
        <v>0</v>
      </c>
      <c r="BB172" s="172" t="b">
        <f t="shared" si="591"/>
        <v>0</v>
      </c>
      <c r="BC172" s="172" t="b">
        <f t="shared" si="591"/>
        <v>0</v>
      </c>
      <c r="BD172" s="172" t="b">
        <f t="shared" si="591"/>
        <v>0</v>
      </c>
      <c r="BE172" s="172" t="b">
        <f t="shared" si="591"/>
        <v>0</v>
      </c>
      <c r="BF172" s="172" t="b">
        <f t="shared" si="591"/>
        <v>0</v>
      </c>
      <c r="BG172" s="172" t="b">
        <f t="shared" si="591"/>
        <v>0</v>
      </c>
      <c r="BH172" s="172" t="b">
        <f t="shared" si="591"/>
        <v>0</v>
      </c>
      <c r="BI172" s="172" t="b">
        <f t="shared" si="591"/>
        <v>0</v>
      </c>
      <c r="BJ172" s="172" t="b">
        <f t="shared" si="591"/>
        <v>0</v>
      </c>
      <c r="BK172" s="172" t="b">
        <f t="shared" si="591"/>
        <v>0</v>
      </c>
      <c r="BL172" s="172" t="b">
        <f t="shared" si="591"/>
        <v>0</v>
      </c>
      <c r="BM172" s="172" t="b">
        <f t="shared" si="591"/>
        <v>0</v>
      </c>
      <c r="BN172" s="172" t="b">
        <f t="shared" si="591"/>
        <v>0</v>
      </c>
      <c r="BO172" s="172" t="b">
        <f t="shared" si="591"/>
        <v>0</v>
      </c>
      <c r="BP172" s="172" t="b">
        <f t="shared" si="591"/>
        <v>0</v>
      </c>
      <c r="BQ172" s="172" t="b">
        <f t="shared" si="591"/>
        <v>0</v>
      </c>
      <c r="BR172" s="172" t="b">
        <f t="shared" si="591"/>
        <v>0</v>
      </c>
      <c r="BS172" s="172" t="b">
        <f t="shared" si="591"/>
        <v>0</v>
      </c>
      <c r="BT172" s="172" t="b">
        <f t="shared" si="591"/>
        <v>0</v>
      </c>
      <c r="BU172" s="172" t="b">
        <f t="shared" si="591"/>
        <v>0</v>
      </c>
      <c r="BV172" s="172" t="b">
        <f t="shared" si="591"/>
        <v>0</v>
      </c>
      <c r="BW172" s="172" t="b">
        <f t="shared" si="591"/>
        <v>0</v>
      </c>
      <c r="BX172" s="172" t="b">
        <f t="shared" si="591"/>
        <v>0</v>
      </c>
      <c r="BY172" s="172" t="b">
        <f t="shared" si="591"/>
        <v>0</v>
      </c>
      <c r="BZ172" s="172" t="b">
        <f t="shared" si="591"/>
        <v>0</v>
      </c>
    </row>
    <row r="173" spans="43:78" x14ac:dyDescent="0.2">
      <c r="AQ173" s="170"/>
      <c r="AR173" s="172" t="b">
        <f>AND(D$8&gt;0,ISNUMBER(SEARCH("C&amp;T: HIV Drugs-NSD",D$4)))</f>
        <v>0</v>
      </c>
      <c r="AS173" s="172" t="b">
        <f>AND(E$8&gt;0,ISNUMBER(SEARCH("C&amp;T: HIV Drugs-NSD",E$4)))</f>
        <v>0</v>
      </c>
      <c r="AT173" s="172" t="b">
        <f t="shared" ref="AT173:BZ173" si="592">AND(F$8&gt;0,ISNUMBER(SEARCH("C&amp;T: HIV Drugs-NSD",F$4)))</f>
        <v>0</v>
      </c>
      <c r="AU173" s="172" t="b">
        <f t="shared" si="592"/>
        <v>0</v>
      </c>
      <c r="AV173" s="172" t="b">
        <f t="shared" si="592"/>
        <v>0</v>
      </c>
      <c r="AW173" s="172" t="b">
        <f t="shared" si="592"/>
        <v>0</v>
      </c>
      <c r="AX173" s="172" t="b">
        <f t="shared" si="592"/>
        <v>0</v>
      </c>
      <c r="AY173" s="172" t="b">
        <f t="shared" si="592"/>
        <v>0</v>
      </c>
      <c r="AZ173" s="172" t="b">
        <f t="shared" si="592"/>
        <v>0</v>
      </c>
      <c r="BA173" s="172" t="b">
        <f t="shared" si="592"/>
        <v>0</v>
      </c>
      <c r="BB173" s="172" t="b">
        <f t="shared" si="592"/>
        <v>0</v>
      </c>
      <c r="BC173" s="172" t="b">
        <f t="shared" si="592"/>
        <v>0</v>
      </c>
      <c r="BD173" s="172" t="b">
        <f t="shared" si="592"/>
        <v>0</v>
      </c>
      <c r="BE173" s="172" t="b">
        <f t="shared" si="592"/>
        <v>0</v>
      </c>
      <c r="BF173" s="172" t="b">
        <f t="shared" si="592"/>
        <v>0</v>
      </c>
      <c r="BG173" s="172" t="b">
        <f t="shared" si="592"/>
        <v>0</v>
      </c>
      <c r="BH173" s="172" t="b">
        <f t="shared" si="592"/>
        <v>0</v>
      </c>
      <c r="BI173" s="172" t="b">
        <f t="shared" si="592"/>
        <v>0</v>
      </c>
      <c r="BJ173" s="172" t="b">
        <f t="shared" si="592"/>
        <v>0</v>
      </c>
      <c r="BK173" s="172" t="b">
        <f t="shared" si="592"/>
        <v>0</v>
      </c>
      <c r="BL173" s="172" t="b">
        <f t="shared" si="592"/>
        <v>0</v>
      </c>
      <c r="BM173" s="172" t="b">
        <f t="shared" si="592"/>
        <v>0</v>
      </c>
      <c r="BN173" s="172" t="b">
        <f t="shared" si="592"/>
        <v>0</v>
      </c>
      <c r="BO173" s="172" t="b">
        <f t="shared" si="592"/>
        <v>0</v>
      </c>
      <c r="BP173" s="172" t="b">
        <f t="shared" si="592"/>
        <v>0</v>
      </c>
      <c r="BQ173" s="172" t="b">
        <f t="shared" si="592"/>
        <v>0</v>
      </c>
      <c r="BR173" s="172" t="b">
        <f t="shared" si="592"/>
        <v>0</v>
      </c>
      <c r="BS173" s="172" t="b">
        <f t="shared" si="592"/>
        <v>0</v>
      </c>
      <c r="BT173" s="172" t="b">
        <f t="shared" si="592"/>
        <v>0</v>
      </c>
      <c r="BU173" s="172" t="b">
        <f t="shared" si="592"/>
        <v>0</v>
      </c>
      <c r="BV173" s="172" t="b">
        <f t="shared" si="592"/>
        <v>0</v>
      </c>
      <c r="BW173" s="172" t="b">
        <f t="shared" si="592"/>
        <v>0</v>
      </c>
      <c r="BX173" s="172" t="b">
        <f t="shared" si="592"/>
        <v>0</v>
      </c>
      <c r="BY173" s="172" t="b">
        <f t="shared" si="592"/>
        <v>0</v>
      </c>
      <c r="BZ173" s="172" t="b">
        <f t="shared" si="592"/>
        <v>0</v>
      </c>
    </row>
    <row r="174" spans="43:78" x14ac:dyDescent="0.2">
      <c r="AQ174" s="170"/>
      <c r="AR174" s="172" t="b">
        <f>AND(D$8&gt;0,ISNUMBER(SEARCH("C&amp;T: HIV Laboratory Services-NSD",D$4)))</f>
        <v>0</v>
      </c>
      <c r="AS174" s="172" t="b">
        <f>AND(E$8&gt;0,ISNUMBER(SEARCH("C&amp;T: HIV Laboratory Services-NSD",E$4)))</f>
        <v>0</v>
      </c>
      <c r="AT174" s="172" t="b">
        <f t="shared" ref="AT174:BZ174" si="593">AND(F$8&gt;0,ISNUMBER(SEARCH("C&amp;T: HIV Laboratory Services-NSD",F$4)))</f>
        <v>0</v>
      </c>
      <c r="AU174" s="172" t="b">
        <f t="shared" si="593"/>
        <v>0</v>
      </c>
      <c r="AV174" s="172" t="b">
        <f t="shared" si="593"/>
        <v>0</v>
      </c>
      <c r="AW174" s="172" t="b">
        <f t="shared" si="593"/>
        <v>0</v>
      </c>
      <c r="AX174" s="172" t="b">
        <f t="shared" si="593"/>
        <v>0</v>
      </c>
      <c r="AY174" s="172" t="b">
        <f t="shared" si="593"/>
        <v>0</v>
      </c>
      <c r="AZ174" s="172" t="b">
        <f t="shared" si="593"/>
        <v>0</v>
      </c>
      <c r="BA174" s="172" t="b">
        <f t="shared" si="593"/>
        <v>0</v>
      </c>
      <c r="BB174" s="172" t="b">
        <f t="shared" si="593"/>
        <v>0</v>
      </c>
      <c r="BC174" s="172" t="b">
        <f t="shared" si="593"/>
        <v>0</v>
      </c>
      <c r="BD174" s="172" t="b">
        <f t="shared" si="593"/>
        <v>0</v>
      </c>
      <c r="BE174" s="172" t="b">
        <f t="shared" si="593"/>
        <v>0</v>
      </c>
      <c r="BF174" s="172" t="b">
        <f t="shared" si="593"/>
        <v>0</v>
      </c>
      <c r="BG174" s="172" t="b">
        <f t="shared" si="593"/>
        <v>0</v>
      </c>
      <c r="BH174" s="172" t="b">
        <f t="shared" si="593"/>
        <v>0</v>
      </c>
      <c r="BI174" s="172" t="b">
        <f t="shared" si="593"/>
        <v>0</v>
      </c>
      <c r="BJ174" s="172" t="b">
        <f t="shared" si="593"/>
        <v>0</v>
      </c>
      <c r="BK174" s="172" t="b">
        <f t="shared" si="593"/>
        <v>0</v>
      </c>
      <c r="BL174" s="172" t="b">
        <f t="shared" si="593"/>
        <v>0</v>
      </c>
      <c r="BM174" s="172" t="b">
        <f t="shared" si="593"/>
        <v>0</v>
      </c>
      <c r="BN174" s="172" t="b">
        <f t="shared" si="593"/>
        <v>0</v>
      </c>
      <c r="BO174" s="172" t="b">
        <f t="shared" si="593"/>
        <v>0</v>
      </c>
      <c r="BP174" s="172" t="b">
        <f t="shared" si="593"/>
        <v>0</v>
      </c>
      <c r="BQ174" s="172" t="b">
        <f t="shared" si="593"/>
        <v>0</v>
      </c>
      <c r="BR174" s="172" t="b">
        <f t="shared" si="593"/>
        <v>0</v>
      </c>
      <c r="BS174" s="172" t="b">
        <f t="shared" si="593"/>
        <v>0</v>
      </c>
      <c r="BT174" s="172" t="b">
        <f t="shared" si="593"/>
        <v>0</v>
      </c>
      <c r="BU174" s="172" t="b">
        <f t="shared" si="593"/>
        <v>0</v>
      </c>
      <c r="BV174" s="172" t="b">
        <f t="shared" si="593"/>
        <v>0</v>
      </c>
      <c r="BW174" s="172" t="b">
        <f t="shared" si="593"/>
        <v>0</v>
      </c>
      <c r="BX174" s="172" t="b">
        <f t="shared" si="593"/>
        <v>0</v>
      </c>
      <c r="BY174" s="172" t="b">
        <f t="shared" si="593"/>
        <v>0</v>
      </c>
      <c r="BZ174" s="172" t="b">
        <f t="shared" si="593"/>
        <v>0</v>
      </c>
    </row>
    <row r="175" spans="43:78" x14ac:dyDescent="0.2">
      <c r="AQ175" s="170"/>
      <c r="AR175" s="172" t="b">
        <f>AND(D$8&gt;0,ISNUMBER(SEARCH("C&amp;T: Not Disaggregated-NSD",D$4)))</f>
        <v>0</v>
      </c>
      <c r="AS175" s="172" t="b">
        <f>AND(E$8&gt;0,ISNUMBER(SEARCH("C&amp;T: Not Disaggregated-NSD",E$4)))</f>
        <v>0</v>
      </c>
      <c r="AT175" s="172" t="b">
        <f t="shared" ref="AT175:BZ175" si="594">AND(F$8&gt;0,ISNUMBER(SEARCH("C&amp;T: Not Disaggregated-NSD",F$4)))</f>
        <v>0</v>
      </c>
      <c r="AU175" s="172" t="b">
        <f t="shared" si="594"/>
        <v>0</v>
      </c>
      <c r="AV175" s="172" t="b">
        <f t="shared" si="594"/>
        <v>0</v>
      </c>
      <c r="AW175" s="172" t="b">
        <f t="shared" si="594"/>
        <v>0</v>
      </c>
      <c r="AX175" s="172" t="b">
        <f t="shared" si="594"/>
        <v>0</v>
      </c>
      <c r="AY175" s="172" t="b">
        <f t="shared" si="594"/>
        <v>0</v>
      </c>
      <c r="AZ175" s="172" t="b">
        <f t="shared" si="594"/>
        <v>0</v>
      </c>
      <c r="BA175" s="172" t="b">
        <f t="shared" si="594"/>
        <v>0</v>
      </c>
      <c r="BB175" s="172" t="b">
        <f t="shared" si="594"/>
        <v>0</v>
      </c>
      <c r="BC175" s="172" t="b">
        <f t="shared" si="594"/>
        <v>0</v>
      </c>
      <c r="BD175" s="172" t="b">
        <f t="shared" si="594"/>
        <v>0</v>
      </c>
      <c r="BE175" s="172" t="b">
        <f t="shared" si="594"/>
        <v>0</v>
      </c>
      <c r="BF175" s="172" t="b">
        <f t="shared" si="594"/>
        <v>0</v>
      </c>
      <c r="BG175" s="172" t="b">
        <f t="shared" si="594"/>
        <v>0</v>
      </c>
      <c r="BH175" s="172" t="b">
        <f t="shared" si="594"/>
        <v>0</v>
      </c>
      <c r="BI175" s="172" t="b">
        <f t="shared" si="594"/>
        <v>0</v>
      </c>
      <c r="BJ175" s="172" t="b">
        <f t="shared" si="594"/>
        <v>0</v>
      </c>
      <c r="BK175" s="172" t="b">
        <f t="shared" si="594"/>
        <v>0</v>
      </c>
      <c r="BL175" s="172" t="b">
        <f t="shared" si="594"/>
        <v>0</v>
      </c>
      <c r="BM175" s="172" t="b">
        <f t="shared" si="594"/>
        <v>0</v>
      </c>
      <c r="BN175" s="172" t="b">
        <f t="shared" si="594"/>
        <v>0</v>
      </c>
      <c r="BO175" s="172" t="b">
        <f t="shared" si="594"/>
        <v>0</v>
      </c>
      <c r="BP175" s="172" t="b">
        <f t="shared" si="594"/>
        <v>0</v>
      </c>
      <c r="BQ175" s="172" t="b">
        <f t="shared" si="594"/>
        <v>0</v>
      </c>
      <c r="BR175" s="172" t="b">
        <f t="shared" si="594"/>
        <v>0</v>
      </c>
      <c r="BS175" s="172" t="b">
        <f t="shared" si="594"/>
        <v>0</v>
      </c>
      <c r="BT175" s="172" t="b">
        <f t="shared" si="594"/>
        <v>0</v>
      </c>
      <c r="BU175" s="172" t="b">
        <f t="shared" si="594"/>
        <v>0</v>
      </c>
      <c r="BV175" s="172" t="b">
        <f t="shared" si="594"/>
        <v>0</v>
      </c>
      <c r="BW175" s="172" t="b">
        <f t="shared" si="594"/>
        <v>0</v>
      </c>
      <c r="BX175" s="172" t="b">
        <f t="shared" si="594"/>
        <v>0</v>
      </c>
      <c r="BY175" s="172" t="b">
        <f t="shared" si="594"/>
        <v>0</v>
      </c>
      <c r="BZ175" s="172" t="b">
        <f t="shared" si="594"/>
        <v>0</v>
      </c>
    </row>
    <row r="176" spans="43:78" x14ac:dyDescent="0.2">
      <c r="AQ176" s="170"/>
      <c r="AR176" s="172" t="b">
        <f>AND(D$8&gt;0,ISNUMBER(SEARCH("HTS: Community-based testing-NSD",D$4)))</f>
        <v>0</v>
      </c>
      <c r="AS176" s="172" t="b">
        <f>AND(E$8&gt;0,ISNUMBER(SEARCH("HTS: Community-based testing-NSD",E$4)))</f>
        <v>0</v>
      </c>
      <c r="AT176" s="172" t="b">
        <f t="shared" ref="AT176:BZ176" si="595">AND(F$8&gt;0,ISNUMBER(SEARCH("HTS: Community-based testing-NSD",F$4)))</f>
        <v>0</v>
      </c>
      <c r="AU176" s="172" t="b">
        <f t="shared" si="595"/>
        <v>0</v>
      </c>
      <c r="AV176" s="172" t="b">
        <f t="shared" si="595"/>
        <v>0</v>
      </c>
      <c r="AW176" s="172" t="b">
        <f t="shared" si="595"/>
        <v>0</v>
      </c>
      <c r="AX176" s="172" t="b">
        <f t="shared" si="595"/>
        <v>0</v>
      </c>
      <c r="AY176" s="172" t="b">
        <f t="shared" si="595"/>
        <v>0</v>
      </c>
      <c r="AZ176" s="172" t="b">
        <f t="shared" si="595"/>
        <v>0</v>
      </c>
      <c r="BA176" s="172" t="b">
        <f t="shared" si="595"/>
        <v>0</v>
      </c>
      <c r="BB176" s="172" t="b">
        <f t="shared" si="595"/>
        <v>0</v>
      </c>
      <c r="BC176" s="172" t="b">
        <f t="shared" si="595"/>
        <v>0</v>
      </c>
      <c r="BD176" s="172" t="b">
        <f t="shared" si="595"/>
        <v>0</v>
      </c>
      <c r="BE176" s="172" t="b">
        <f t="shared" si="595"/>
        <v>0</v>
      </c>
      <c r="BF176" s="172" t="b">
        <f t="shared" si="595"/>
        <v>0</v>
      </c>
      <c r="BG176" s="172" t="b">
        <f t="shared" si="595"/>
        <v>0</v>
      </c>
      <c r="BH176" s="172" t="b">
        <f t="shared" si="595"/>
        <v>0</v>
      </c>
      <c r="BI176" s="172" t="b">
        <f t="shared" si="595"/>
        <v>0</v>
      </c>
      <c r="BJ176" s="172" t="b">
        <f t="shared" si="595"/>
        <v>0</v>
      </c>
      <c r="BK176" s="172" t="b">
        <f t="shared" si="595"/>
        <v>0</v>
      </c>
      <c r="BL176" s="172" t="b">
        <f t="shared" si="595"/>
        <v>0</v>
      </c>
      <c r="BM176" s="172" t="b">
        <f t="shared" si="595"/>
        <v>0</v>
      </c>
      <c r="BN176" s="172" t="b">
        <f t="shared" si="595"/>
        <v>0</v>
      </c>
      <c r="BO176" s="172" t="b">
        <f t="shared" si="595"/>
        <v>0</v>
      </c>
      <c r="BP176" s="172" t="b">
        <f t="shared" si="595"/>
        <v>0</v>
      </c>
      <c r="BQ176" s="172" t="b">
        <f t="shared" si="595"/>
        <v>0</v>
      </c>
      <c r="BR176" s="172" t="b">
        <f t="shared" si="595"/>
        <v>0</v>
      </c>
      <c r="BS176" s="172" t="b">
        <f t="shared" si="595"/>
        <v>0</v>
      </c>
      <c r="BT176" s="172" t="b">
        <f t="shared" si="595"/>
        <v>0</v>
      </c>
      <c r="BU176" s="172" t="b">
        <f t="shared" si="595"/>
        <v>0</v>
      </c>
      <c r="BV176" s="172" t="b">
        <f t="shared" si="595"/>
        <v>0</v>
      </c>
      <c r="BW176" s="172" t="b">
        <f t="shared" si="595"/>
        <v>0</v>
      </c>
      <c r="BX176" s="172" t="b">
        <f t="shared" si="595"/>
        <v>0</v>
      </c>
      <c r="BY176" s="172" t="b">
        <f t="shared" si="595"/>
        <v>0</v>
      </c>
      <c r="BZ176" s="172" t="b">
        <f t="shared" si="595"/>
        <v>0</v>
      </c>
    </row>
    <row r="177" spans="43:78" x14ac:dyDescent="0.2">
      <c r="AQ177" s="170"/>
      <c r="AR177" s="172" t="b">
        <f>AND(D$8&gt;0,ISNUMBER(SEARCH("HTS: Facility-based testing-NSD",D$4)))</f>
        <v>0</v>
      </c>
      <c r="AS177" s="172" t="b">
        <f>AND(E$8&gt;0,ISNUMBER(SEARCH("HTS: Facility-based testing-NSD",E$4)))</f>
        <v>0</v>
      </c>
      <c r="AT177" s="172" t="b">
        <f t="shared" ref="AT177:BZ177" si="596">AND(F$8&gt;0,ISNUMBER(SEARCH("HTS: Facility-based testing-NSD",F$4)))</f>
        <v>0</v>
      </c>
      <c r="AU177" s="172" t="b">
        <f t="shared" si="596"/>
        <v>0</v>
      </c>
      <c r="AV177" s="172" t="b">
        <f t="shared" si="596"/>
        <v>0</v>
      </c>
      <c r="AW177" s="172" t="b">
        <f t="shared" si="596"/>
        <v>0</v>
      </c>
      <c r="AX177" s="172" t="b">
        <f t="shared" si="596"/>
        <v>0</v>
      </c>
      <c r="AY177" s="172" t="b">
        <f t="shared" si="596"/>
        <v>0</v>
      </c>
      <c r="AZ177" s="172" t="b">
        <f t="shared" si="596"/>
        <v>0</v>
      </c>
      <c r="BA177" s="172" t="b">
        <f t="shared" si="596"/>
        <v>0</v>
      </c>
      <c r="BB177" s="172" t="b">
        <f t="shared" si="596"/>
        <v>0</v>
      </c>
      <c r="BC177" s="172" t="b">
        <f t="shared" si="596"/>
        <v>0</v>
      </c>
      <c r="BD177" s="172" t="b">
        <f t="shared" si="596"/>
        <v>0</v>
      </c>
      <c r="BE177" s="172" t="b">
        <f t="shared" si="596"/>
        <v>0</v>
      </c>
      <c r="BF177" s="172" t="b">
        <f t="shared" si="596"/>
        <v>0</v>
      </c>
      <c r="BG177" s="172" t="b">
        <f t="shared" si="596"/>
        <v>0</v>
      </c>
      <c r="BH177" s="172" t="b">
        <f t="shared" si="596"/>
        <v>0</v>
      </c>
      <c r="BI177" s="172" t="b">
        <f t="shared" si="596"/>
        <v>0</v>
      </c>
      <c r="BJ177" s="172" t="b">
        <f t="shared" si="596"/>
        <v>0</v>
      </c>
      <c r="BK177" s="172" t="b">
        <f t="shared" si="596"/>
        <v>0</v>
      </c>
      <c r="BL177" s="172" t="b">
        <f t="shared" si="596"/>
        <v>0</v>
      </c>
      <c r="BM177" s="172" t="b">
        <f t="shared" si="596"/>
        <v>0</v>
      </c>
      <c r="BN177" s="172" t="b">
        <f t="shared" si="596"/>
        <v>0</v>
      </c>
      <c r="BO177" s="172" t="b">
        <f t="shared" si="596"/>
        <v>0</v>
      </c>
      <c r="BP177" s="172" t="b">
        <f t="shared" si="596"/>
        <v>0</v>
      </c>
      <c r="BQ177" s="172" t="b">
        <f t="shared" si="596"/>
        <v>0</v>
      </c>
      <c r="BR177" s="172" t="b">
        <f t="shared" si="596"/>
        <v>0</v>
      </c>
      <c r="BS177" s="172" t="b">
        <f t="shared" si="596"/>
        <v>0</v>
      </c>
      <c r="BT177" s="172" t="b">
        <f t="shared" si="596"/>
        <v>0</v>
      </c>
      <c r="BU177" s="172" t="b">
        <f t="shared" si="596"/>
        <v>0</v>
      </c>
      <c r="BV177" s="172" t="b">
        <f t="shared" si="596"/>
        <v>0</v>
      </c>
      <c r="BW177" s="172" t="b">
        <f t="shared" si="596"/>
        <v>0</v>
      </c>
      <c r="BX177" s="172" t="b">
        <f t="shared" si="596"/>
        <v>0</v>
      </c>
      <c r="BY177" s="172" t="b">
        <f t="shared" si="596"/>
        <v>0</v>
      </c>
      <c r="BZ177" s="172" t="b">
        <f t="shared" si="596"/>
        <v>0</v>
      </c>
    </row>
    <row r="178" spans="43:78" x14ac:dyDescent="0.2">
      <c r="AQ178" s="170"/>
      <c r="AR178" s="172" t="b">
        <f>AND(D$8&gt;0,ISNUMBER(SEARCH("HTS: Not Disaggregated-NSD",D$4)))</f>
        <v>0</v>
      </c>
      <c r="AS178" s="172" t="b">
        <f>AND(E$8&gt;0,ISNUMBER(SEARCH("HTS: Not Disaggregated-NSD",E$4)))</f>
        <v>0</v>
      </c>
      <c r="AT178" s="172" t="b">
        <f t="shared" ref="AT178:BZ178" si="597">AND(F$8&gt;0,ISNUMBER(SEARCH("HTS: Not Disaggregated-NSD",F$4)))</f>
        <v>0</v>
      </c>
      <c r="AU178" s="172" t="b">
        <f t="shared" si="597"/>
        <v>0</v>
      </c>
      <c r="AV178" s="172" t="b">
        <f t="shared" si="597"/>
        <v>0</v>
      </c>
      <c r="AW178" s="172" t="b">
        <f t="shared" si="597"/>
        <v>0</v>
      </c>
      <c r="AX178" s="172" t="b">
        <f t="shared" si="597"/>
        <v>0</v>
      </c>
      <c r="AY178" s="172" t="b">
        <f t="shared" si="597"/>
        <v>0</v>
      </c>
      <c r="AZ178" s="172" t="b">
        <f t="shared" si="597"/>
        <v>0</v>
      </c>
      <c r="BA178" s="172" t="b">
        <f t="shared" si="597"/>
        <v>0</v>
      </c>
      <c r="BB178" s="172" t="b">
        <f t="shared" si="597"/>
        <v>0</v>
      </c>
      <c r="BC178" s="172" t="b">
        <f t="shared" si="597"/>
        <v>0</v>
      </c>
      <c r="BD178" s="172" t="b">
        <f t="shared" si="597"/>
        <v>0</v>
      </c>
      <c r="BE178" s="172" t="b">
        <f t="shared" si="597"/>
        <v>0</v>
      </c>
      <c r="BF178" s="172" t="b">
        <f t="shared" si="597"/>
        <v>0</v>
      </c>
      <c r="BG178" s="172" t="b">
        <f t="shared" si="597"/>
        <v>0</v>
      </c>
      <c r="BH178" s="172" t="b">
        <f t="shared" si="597"/>
        <v>0</v>
      </c>
      <c r="BI178" s="172" t="b">
        <f t="shared" si="597"/>
        <v>0</v>
      </c>
      <c r="BJ178" s="172" t="b">
        <f t="shared" si="597"/>
        <v>0</v>
      </c>
      <c r="BK178" s="172" t="b">
        <f t="shared" si="597"/>
        <v>0</v>
      </c>
      <c r="BL178" s="172" t="b">
        <f t="shared" si="597"/>
        <v>0</v>
      </c>
      <c r="BM178" s="172" t="b">
        <f t="shared" si="597"/>
        <v>0</v>
      </c>
      <c r="BN178" s="172" t="b">
        <f t="shared" si="597"/>
        <v>0</v>
      </c>
      <c r="BO178" s="172" t="b">
        <f t="shared" si="597"/>
        <v>0</v>
      </c>
      <c r="BP178" s="172" t="b">
        <f t="shared" si="597"/>
        <v>0</v>
      </c>
      <c r="BQ178" s="172" t="b">
        <f t="shared" si="597"/>
        <v>0</v>
      </c>
      <c r="BR178" s="172" t="b">
        <f t="shared" si="597"/>
        <v>0</v>
      </c>
      <c r="BS178" s="172" t="b">
        <f t="shared" si="597"/>
        <v>0</v>
      </c>
      <c r="BT178" s="172" t="b">
        <f t="shared" si="597"/>
        <v>0</v>
      </c>
      <c r="BU178" s="172" t="b">
        <f t="shared" si="597"/>
        <v>0</v>
      </c>
      <c r="BV178" s="172" t="b">
        <f t="shared" si="597"/>
        <v>0</v>
      </c>
      <c r="BW178" s="172" t="b">
        <f t="shared" si="597"/>
        <v>0</v>
      </c>
      <c r="BX178" s="172" t="b">
        <f t="shared" si="597"/>
        <v>0</v>
      </c>
      <c r="BY178" s="172" t="b">
        <f t="shared" si="597"/>
        <v>0</v>
      </c>
      <c r="BZ178" s="172" t="b">
        <f t="shared" si="597"/>
        <v>0</v>
      </c>
    </row>
    <row r="179" spans="43:78" x14ac:dyDescent="0.2">
      <c r="AQ179" s="170"/>
      <c r="AR179" s="172" t="b">
        <f>AND(D$8&gt;0,ISNUMBER(SEARCH("PREV: Comm. mobilization, behavior &amp; norms change-NSD",D$4)))</f>
        <v>0</v>
      </c>
      <c r="AS179" s="172" t="b">
        <f>AND(E$8&gt;0,ISNUMBER(SEARCH("PREV: Comm. mobilization, behavior &amp; norms change-NSD",E$4)))</f>
        <v>0</v>
      </c>
      <c r="AT179" s="172" t="b">
        <f t="shared" ref="AT179:BZ179" si="598">AND(F$8&gt;0,ISNUMBER(SEARCH("PREV: Comm. mobilization, behavior &amp; norms change-NSD",F$4)))</f>
        <v>0</v>
      </c>
      <c r="AU179" s="172" t="b">
        <f t="shared" si="598"/>
        <v>0</v>
      </c>
      <c r="AV179" s="172" t="b">
        <f t="shared" si="598"/>
        <v>0</v>
      </c>
      <c r="AW179" s="172" t="b">
        <f t="shared" si="598"/>
        <v>0</v>
      </c>
      <c r="AX179" s="172" t="b">
        <f t="shared" si="598"/>
        <v>0</v>
      </c>
      <c r="AY179" s="172" t="b">
        <f t="shared" si="598"/>
        <v>0</v>
      </c>
      <c r="AZ179" s="172" t="b">
        <f t="shared" si="598"/>
        <v>0</v>
      </c>
      <c r="BA179" s="172" t="b">
        <f t="shared" si="598"/>
        <v>0</v>
      </c>
      <c r="BB179" s="172" t="b">
        <f t="shared" si="598"/>
        <v>0</v>
      </c>
      <c r="BC179" s="172" t="b">
        <f t="shared" si="598"/>
        <v>0</v>
      </c>
      <c r="BD179" s="172" t="b">
        <f t="shared" si="598"/>
        <v>0</v>
      </c>
      <c r="BE179" s="172" t="b">
        <f t="shared" si="598"/>
        <v>0</v>
      </c>
      <c r="BF179" s="172" t="b">
        <f t="shared" si="598"/>
        <v>0</v>
      </c>
      <c r="BG179" s="172" t="b">
        <f t="shared" si="598"/>
        <v>0</v>
      </c>
      <c r="BH179" s="172" t="b">
        <f t="shared" si="598"/>
        <v>0</v>
      </c>
      <c r="BI179" s="172" t="b">
        <f t="shared" si="598"/>
        <v>0</v>
      </c>
      <c r="BJ179" s="172" t="b">
        <f t="shared" si="598"/>
        <v>0</v>
      </c>
      <c r="BK179" s="172" t="b">
        <f t="shared" si="598"/>
        <v>0</v>
      </c>
      <c r="BL179" s="172" t="b">
        <f t="shared" si="598"/>
        <v>0</v>
      </c>
      <c r="BM179" s="172" t="b">
        <f t="shared" si="598"/>
        <v>0</v>
      </c>
      <c r="BN179" s="172" t="b">
        <f t="shared" si="598"/>
        <v>0</v>
      </c>
      <c r="BO179" s="172" t="b">
        <f t="shared" si="598"/>
        <v>0</v>
      </c>
      <c r="BP179" s="172" t="b">
        <f t="shared" si="598"/>
        <v>0</v>
      </c>
      <c r="BQ179" s="172" t="b">
        <f t="shared" si="598"/>
        <v>0</v>
      </c>
      <c r="BR179" s="172" t="b">
        <f t="shared" si="598"/>
        <v>0</v>
      </c>
      <c r="BS179" s="172" t="b">
        <f t="shared" si="598"/>
        <v>0</v>
      </c>
      <c r="BT179" s="172" t="b">
        <f t="shared" si="598"/>
        <v>0</v>
      </c>
      <c r="BU179" s="172" t="b">
        <f t="shared" si="598"/>
        <v>0</v>
      </c>
      <c r="BV179" s="172" t="b">
        <f t="shared" si="598"/>
        <v>0</v>
      </c>
      <c r="BW179" s="172" t="b">
        <f t="shared" si="598"/>
        <v>0</v>
      </c>
      <c r="BX179" s="172" t="b">
        <f t="shared" si="598"/>
        <v>0</v>
      </c>
      <c r="BY179" s="172" t="b">
        <f t="shared" si="598"/>
        <v>0</v>
      </c>
      <c r="BZ179" s="172" t="b">
        <f t="shared" si="598"/>
        <v>0</v>
      </c>
    </row>
    <row r="180" spans="43:78" x14ac:dyDescent="0.2">
      <c r="AQ180" s="170"/>
      <c r="AR180" s="172" t="b">
        <f>AND(D$8&gt;0,ISNUMBER(SEARCH("PREV: Condom &amp; Lubricant Programming-NSD",D$4)))</f>
        <v>0</v>
      </c>
      <c r="AS180" s="172" t="b">
        <f>AND(E$8&gt;0,ISNUMBER(SEARCH("PREV: Condom &amp; Lubricant Programming-NSD",E$4)))</f>
        <v>0</v>
      </c>
      <c r="AT180" s="172" t="b">
        <f t="shared" ref="AT180:BZ180" si="599">AND(F$8&gt;0,ISNUMBER(SEARCH("PREV: Condom &amp; Lubricant Programming-NSD",F$4)))</f>
        <v>0</v>
      </c>
      <c r="AU180" s="172" t="b">
        <f t="shared" si="599"/>
        <v>0</v>
      </c>
      <c r="AV180" s="172" t="b">
        <f t="shared" si="599"/>
        <v>0</v>
      </c>
      <c r="AW180" s="172" t="b">
        <f t="shared" si="599"/>
        <v>0</v>
      </c>
      <c r="AX180" s="172" t="b">
        <f t="shared" si="599"/>
        <v>0</v>
      </c>
      <c r="AY180" s="172" t="b">
        <f t="shared" si="599"/>
        <v>0</v>
      </c>
      <c r="AZ180" s="172" t="b">
        <f t="shared" si="599"/>
        <v>0</v>
      </c>
      <c r="BA180" s="172" t="b">
        <f t="shared" si="599"/>
        <v>0</v>
      </c>
      <c r="BB180" s="172" t="b">
        <f t="shared" si="599"/>
        <v>0</v>
      </c>
      <c r="BC180" s="172" t="b">
        <f t="shared" si="599"/>
        <v>0</v>
      </c>
      <c r="BD180" s="172" t="b">
        <f t="shared" si="599"/>
        <v>0</v>
      </c>
      <c r="BE180" s="172" t="b">
        <f t="shared" si="599"/>
        <v>0</v>
      </c>
      <c r="BF180" s="172" t="b">
        <f t="shared" si="599"/>
        <v>0</v>
      </c>
      <c r="BG180" s="172" t="b">
        <f t="shared" si="599"/>
        <v>0</v>
      </c>
      <c r="BH180" s="172" t="b">
        <f t="shared" si="599"/>
        <v>0</v>
      </c>
      <c r="BI180" s="172" t="b">
        <f t="shared" si="599"/>
        <v>0</v>
      </c>
      <c r="BJ180" s="172" t="b">
        <f t="shared" si="599"/>
        <v>0</v>
      </c>
      <c r="BK180" s="172" t="b">
        <f t="shared" si="599"/>
        <v>0</v>
      </c>
      <c r="BL180" s="172" t="b">
        <f t="shared" si="599"/>
        <v>0</v>
      </c>
      <c r="BM180" s="172" t="b">
        <f t="shared" si="599"/>
        <v>0</v>
      </c>
      <c r="BN180" s="172" t="b">
        <f t="shared" si="599"/>
        <v>0</v>
      </c>
      <c r="BO180" s="172" t="b">
        <f t="shared" si="599"/>
        <v>0</v>
      </c>
      <c r="BP180" s="172" t="b">
        <f t="shared" si="599"/>
        <v>0</v>
      </c>
      <c r="BQ180" s="172" t="b">
        <f t="shared" si="599"/>
        <v>0</v>
      </c>
      <c r="BR180" s="172" t="b">
        <f t="shared" si="599"/>
        <v>0</v>
      </c>
      <c r="BS180" s="172" t="b">
        <f t="shared" si="599"/>
        <v>0</v>
      </c>
      <c r="BT180" s="172" t="b">
        <f t="shared" si="599"/>
        <v>0</v>
      </c>
      <c r="BU180" s="172" t="b">
        <f t="shared" si="599"/>
        <v>0</v>
      </c>
      <c r="BV180" s="172" t="b">
        <f t="shared" si="599"/>
        <v>0</v>
      </c>
      <c r="BW180" s="172" t="b">
        <f t="shared" si="599"/>
        <v>0</v>
      </c>
      <c r="BX180" s="172" t="b">
        <f t="shared" si="599"/>
        <v>0</v>
      </c>
      <c r="BY180" s="172" t="b">
        <f t="shared" si="599"/>
        <v>0</v>
      </c>
      <c r="BZ180" s="172" t="b">
        <f t="shared" si="599"/>
        <v>0</v>
      </c>
    </row>
    <row r="181" spans="43:78" x14ac:dyDescent="0.2">
      <c r="AQ181" s="170"/>
      <c r="AR181" s="172" t="b">
        <f>AND(D$8&gt;0,ISNUMBER(SEARCH("PREV: Medication assisted treatment-NSD",D$4)))</f>
        <v>0</v>
      </c>
      <c r="AS181" s="172" t="b">
        <f>AND(E$8&gt;0,ISNUMBER(SEARCH("PREV: Medication assisted treatment-NSD",E$4)))</f>
        <v>0</v>
      </c>
      <c r="AT181" s="172" t="b">
        <f t="shared" ref="AT181:BZ181" si="600">AND(F$8&gt;0,ISNUMBER(SEARCH("PREV: Medication assisted treatment-NSD",F$4)))</f>
        <v>0</v>
      </c>
      <c r="AU181" s="172" t="b">
        <f t="shared" si="600"/>
        <v>0</v>
      </c>
      <c r="AV181" s="172" t="b">
        <f t="shared" si="600"/>
        <v>0</v>
      </c>
      <c r="AW181" s="172" t="b">
        <f t="shared" si="600"/>
        <v>0</v>
      </c>
      <c r="AX181" s="172" t="b">
        <f t="shared" si="600"/>
        <v>0</v>
      </c>
      <c r="AY181" s="172" t="b">
        <f t="shared" si="600"/>
        <v>0</v>
      </c>
      <c r="AZ181" s="172" t="b">
        <f t="shared" si="600"/>
        <v>0</v>
      </c>
      <c r="BA181" s="172" t="b">
        <f t="shared" si="600"/>
        <v>0</v>
      </c>
      <c r="BB181" s="172" t="b">
        <f t="shared" si="600"/>
        <v>0</v>
      </c>
      <c r="BC181" s="172" t="b">
        <f t="shared" si="600"/>
        <v>0</v>
      </c>
      <c r="BD181" s="172" t="b">
        <f t="shared" si="600"/>
        <v>0</v>
      </c>
      <c r="BE181" s="172" t="b">
        <f t="shared" si="600"/>
        <v>0</v>
      </c>
      <c r="BF181" s="172" t="b">
        <f t="shared" si="600"/>
        <v>0</v>
      </c>
      <c r="BG181" s="172" t="b">
        <f t="shared" si="600"/>
        <v>0</v>
      </c>
      <c r="BH181" s="172" t="b">
        <f t="shared" si="600"/>
        <v>0</v>
      </c>
      <c r="BI181" s="172" t="b">
        <f t="shared" si="600"/>
        <v>0</v>
      </c>
      <c r="BJ181" s="172" t="b">
        <f t="shared" si="600"/>
        <v>0</v>
      </c>
      <c r="BK181" s="172" t="b">
        <f t="shared" si="600"/>
        <v>0</v>
      </c>
      <c r="BL181" s="172" t="b">
        <f t="shared" si="600"/>
        <v>0</v>
      </c>
      <c r="BM181" s="172" t="b">
        <f t="shared" si="600"/>
        <v>0</v>
      </c>
      <c r="BN181" s="172" t="b">
        <f t="shared" si="600"/>
        <v>0</v>
      </c>
      <c r="BO181" s="172" t="b">
        <f t="shared" si="600"/>
        <v>0</v>
      </c>
      <c r="BP181" s="172" t="b">
        <f t="shared" si="600"/>
        <v>0</v>
      </c>
      <c r="BQ181" s="172" t="b">
        <f t="shared" si="600"/>
        <v>0</v>
      </c>
      <c r="BR181" s="172" t="b">
        <f t="shared" si="600"/>
        <v>0</v>
      </c>
      <c r="BS181" s="172" t="b">
        <f t="shared" si="600"/>
        <v>0</v>
      </c>
      <c r="BT181" s="172" t="b">
        <f t="shared" si="600"/>
        <v>0</v>
      </c>
      <c r="BU181" s="172" t="b">
        <f t="shared" si="600"/>
        <v>0</v>
      </c>
      <c r="BV181" s="172" t="b">
        <f t="shared" si="600"/>
        <v>0</v>
      </c>
      <c r="BW181" s="172" t="b">
        <f t="shared" si="600"/>
        <v>0</v>
      </c>
      <c r="BX181" s="172" t="b">
        <f t="shared" si="600"/>
        <v>0</v>
      </c>
      <c r="BY181" s="172" t="b">
        <f t="shared" si="600"/>
        <v>0</v>
      </c>
      <c r="BZ181" s="172" t="b">
        <f t="shared" si="600"/>
        <v>0</v>
      </c>
    </row>
    <row r="182" spans="43:78" x14ac:dyDescent="0.2">
      <c r="AQ182" s="170"/>
      <c r="AR182" s="172" t="b">
        <f>AND(D$8&gt;0,ISNUMBER(SEARCH("PREV: Not Disaggregated-NSD",D$4)))</f>
        <v>0</v>
      </c>
      <c r="AS182" s="172" t="b">
        <f>AND(E$8&gt;0,ISNUMBER(SEARCH("PREV: Not Disaggregated-NSD",E$4)))</f>
        <v>0</v>
      </c>
      <c r="AT182" s="172" t="b">
        <f t="shared" ref="AT182:BZ182" si="601">AND(F$8&gt;0,ISNUMBER(SEARCH("PREV: Not Disaggregated-NSD",F$4)))</f>
        <v>0</v>
      </c>
      <c r="AU182" s="172" t="b">
        <f t="shared" si="601"/>
        <v>0</v>
      </c>
      <c r="AV182" s="172" t="b">
        <f t="shared" si="601"/>
        <v>0</v>
      </c>
      <c r="AW182" s="172" t="b">
        <f t="shared" si="601"/>
        <v>0</v>
      </c>
      <c r="AX182" s="172" t="b">
        <f t="shared" si="601"/>
        <v>0</v>
      </c>
      <c r="AY182" s="172" t="b">
        <f t="shared" si="601"/>
        <v>0</v>
      </c>
      <c r="AZ182" s="172" t="b">
        <f t="shared" si="601"/>
        <v>0</v>
      </c>
      <c r="BA182" s="172" t="b">
        <f t="shared" si="601"/>
        <v>0</v>
      </c>
      <c r="BB182" s="172" t="b">
        <f t="shared" si="601"/>
        <v>0</v>
      </c>
      <c r="BC182" s="172" t="b">
        <f t="shared" si="601"/>
        <v>0</v>
      </c>
      <c r="BD182" s="172" t="b">
        <f t="shared" si="601"/>
        <v>0</v>
      </c>
      <c r="BE182" s="172" t="b">
        <f t="shared" si="601"/>
        <v>0</v>
      </c>
      <c r="BF182" s="172" t="b">
        <f t="shared" si="601"/>
        <v>0</v>
      </c>
      <c r="BG182" s="172" t="b">
        <f t="shared" si="601"/>
        <v>0</v>
      </c>
      <c r="BH182" s="172" t="b">
        <f t="shared" si="601"/>
        <v>0</v>
      </c>
      <c r="BI182" s="172" t="b">
        <f t="shared" si="601"/>
        <v>0</v>
      </c>
      <c r="BJ182" s="172" t="b">
        <f t="shared" si="601"/>
        <v>0</v>
      </c>
      <c r="BK182" s="172" t="b">
        <f t="shared" si="601"/>
        <v>0</v>
      </c>
      <c r="BL182" s="172" t="b">
        <f t="shared" si="601"/>
        <v>0</v>
      </c>
      <c r="BM182" s="172" t="b">
        <f t="shared" si="601"/>
        <v>0</v>
      </c>
      <c r="BN182" s="172" t="b">
        <f t="shared" si="601"/>
        <v>0</v>
      </c>
      <c r="BO182" s="172" t="b">
        <f t="shared" si="601"/>
        <v>0</v>
      </c>
      <c r="BP182" s="172" t="b">
        <f t="shared" si="601"/>
        <v>0</v>
      </c>
      <c r="BQ182" s="172" t="b">
        <f t="shared" si="601"/>
        <v>0</v>
      </c>
      <c r="BR182" s="172" t="b">
        <f t="shared" si="601"/>
        <v>0</v>
      </c>
      <c r="BS182" s="172" t="b">
        <f t="shared" si="601"/>
        <v>0</v>
      </c>
      <c r="BT182" s="172" t="b">
        <f t="shared" si="601"/>
        <v>0</v>
      </c>
      <c r="BU182" s="172" t="b">
        <f t="shared" si="601"/>
        <v>0</v>
      </c>
      <c r="BV182" s="172" t="b">
        <f t="shared" si="601"/>
        <v>0</v>
      </c>
      <c r="BW182" s="172" t="b">
        <f t="shared" si="601"/>
        <v>0</v>
      </c>
      <c r="BX182" s="172" t="b">
        <f t="shared" si="601"/>
        <v>0</v>
      </c>
      <c r="BY182" s="172" t="b">
        <f t="shared" si="601"/>
        <v>0</v>
      </c>
      <c r="BZ182" s="172" t="b">
        <f t="shared" si="601"/>
        <v>0</v>
      </c>
    </row>
    <row r="183" spans="43:78" x14ac:dyDescent="0.2">
      <c r="AQ183" s="170"/>
      <c r="AR183" s="172" t="b">
        <f>AND(D$8&gt;0,ISNUMBER(SEARCH("PREV: PrEP-NSD",D$4)))</f>
        <v>0</v>
      </c>
      <c r="AS183" s="172" t="b">
        <f>AND(E$8&gt;0,ISNUMBER(SEARCH("PREV: PrEP-NSD",E$4)))</f>
        <v>0</v>
      </c>
      <c r="AT183" s="172" t="b">
        <f t="shared" ref="AT183:BZ183" si="602">AND(F$8&gt;0,ISNUMBER(SEARCH("PREV: PrEP-NSD",F$4)))</f>
        <v>0</v>
      </c>
      <c r="AU183" s="172" t="b">
        <f t="shared" si="602"/>
        <v>0</v>
      </c>
      <c r="AV183" s="172" t="b">
        <f t="shared" si="602"/>
        <v>0</v>
      </c>
      <c r="AW183" s="172" t="b">
        <f t="shared" si="602"/>
        <v>0</v>
      </c>
      <c r="AX183" s="172" t="b">
        <f t="shared" si="602"/>
        <v>0</v>
      </c>
      <c r="AY183" s="172" t="b">
        <f t="shared" si="602"/>
        <v>0</v>
      </c>
      <c r="AZ183" s="172" t="b">
        <f t="shared" si="602"/>
        <v>0</v>
      </c>
      <c r="BA183" s="172" t="b">
        <f t="shared" si="602"/>
        <v>0</v>
      </c>
      <c r="BB183" s="172" t="b">
        <f t="shared" si="602"/>
        <v>0</v>
      </c>
      <c r="BC183" s="172" t="b">
        <f t="shared" si="602"/>
        <v>0</v>
      </c>
      <c r="BD183" s="172" t="b">
        <f t="shared" si="602"/>
        <v>0</v>
      </c>
      <c r="BE183" s="172" t="b">
        <f t="shared" si="602"/>
        <v>0</v>
      </c>
      <c r="BF183" s="172" t="b">
        <f t="shared" si="602"/>
        <v>0</v>
      </c>
      <c r="BG183" s="172" t="b">
        <f t="shared" si="602"/>
        <v>0</v>
      </c>
      <c r="BH183" s="172" t="b">
        <f t="shared" si="602"/>
        <v>0</v>
      </c>
      <c r="BI183" s="172" t="b">
        <f t="shared" si="602"/>
        <v>0</v>
      </c>
      <c r="BJ183" s="172" t="b">
        <f t="shared" si="602"/>
        <v>0</v>
      </c>
      <c r="BK183" s="172" t="b">
        <f t="shared" si="602"/>
        <v>0</v>
      </c>
      <c r="BL183" s="172" t="b">
        <f t="shared" si="602"/>
        <v>0</v>
      </c>
      <c r="BM183" s="172" t="b">
        <f t="shared" si="602"/>
        <v>0</v>
      </c>
      <c r="BN183" s="172" t="b">
        <f t="shared" si="602"/>
        <v>0</v>
      </c>
      <c r="BO183" s="172" t="b">
        <f t="shared" si="602"/>
        <v>0</v>
      </c>
      <c r="BP183" s="172" t="b">
        <f t="shared" si="602"/>
        <v>0</v>
      </c>
      <c r="BQ183" s="172" t="b">
        <f t="shared" si="602"/>
        <v>0</v>
      </c>
      <c r="BR183" s="172" t="b">
        <f t="shared" si="602"/>
        <v>0</v>
      </c>
      <c r="BS183" s="172" t="b">
        <f t="shared" si="602"/>
        <v>0</v>
      </c>
      <c r="BT183" s="172" t="b">
        <f t="shared" si="602"/>
        <v>0</v>
      </c>
      <c r="BU183" s="172" t="b">
        <f t="shared" si="602"/>
        <v>0</v>
      </c>
      <c r="BV183" s="172" t="b">
        <f t="shared" si="602"/>
        <v>0</v>
      </c>
      <c r="BW183" s="172" t="b">
        <f t="shared" si="602"/>
        <v>0</v>
      </c>
      <c r="BX183" s="172" t="b">
        <f t="shared" si="602"/>
        <v>0</v>
      </c>
      <c r="BY183" s="172" t="b">
        <f t="shared" si="602"/>
        <v>0</v>
      </c>
      <c r="BZ183" s="172" t="b">
        <f t="shared" si="602"/>
        <v>0</v>
      </c>
    </row>
    <row r="184" spans="43:78" x14ac:dyDescent="0.2">
      <c r="AQ184" s="170"/>
      <c r="AR184" s="172" t="b">
        <f>AND(D$8&gt;0,ISNUMBER(SEARCH("PREV: Primary prevention of HIV and sexual violence-NSD",D$4)))</f>
        <v>0</v>
      </c>
      <c r="AS184" s="172" t="b">
        <f>AND(E$8&gt;0,ISNUMBER(SEARCH("PREV: Primary prevention of HIV and sexual violence-NSD",E$4)))</f>
        <v>0</v>
      </c>
      <c r="AT184" s="172" t="b">
        <f t="shared" ref="AT184:BZ184" si="603">AND(F$8&gt;0,ISNUMBER(SEARCH("PREV: Primary prevention of HIV and sexual violence-NSD",F$4)))</f>
        <v>0</v>
      </c>
      <c r="AU184" s="172" t="b">
        <f t="shared" si="603"/>
        <v>0</v>
      </c>
      <c r="AV184" s="172" t="b">
        <f t="shared" si="603"/>
        <v>0</v>
      </c>
      <c r="AW184" s="172" t="b">
        <f t="shared" si="603"/>
        <v>0</v>
      </c>
      <c r="AX184" s="172" t="b">
        <f t="shared" si="603"/>
        <v>0</v>
      </c>
      <c r="AY184" s="172" t="b">
        <f t="shared" si="603"/>
        <v>0</v>
      </c>
      <c r="AZ184" s="172" t="b">
        <f t="shared" si="603"/>
        <v>0</v>
      </c>
      <c r="BA184" s="172" t="b">
        <f t="shared" si="603"/>
        <v>0</v>
      </c>
      <c r="BB184" s="172" t="b">
        <f t="shared" si="603"/>
        <v>0</v>
      </c>
      <c r="BC184" s="172" t="b">
        <f t="shared" si="603"/>
        <v>0</v>
      </c>
      <c r="BD184" s="172" t="b">
        <f t="shared" si="603"/>
        <v>0</v>
      </c>
      <c r="BE184" s="172" t="b">
        <f t="shared" si="603"/>
        <v>0</v>
      </c>
      <c r="BF184" s="172" t="b">
        <f t="shared" si="603"/>
        <v>0</v>
      </c>
      <c r="BG184" s="172" t="b">
        <f t="shared" si="603"/>
        <v>0</v>
      </c>
      <c r="BH184" s="172" t="b">
        <f t="shared" si="603"/>
        <v>0</v>
      </c>
      <c r="BI184" s="172" t="b">
        <f t="shared" si="603"/>
        <v>0</v>
      </c>
      <c r="BJ184" s="172" t="b">
        <f t="shared" si="603"/>
        <v>0</v>
      </c>
      <c r="BK184" s="172" t="b">
        <f t="shared" si="603"/>
        <v>0</v>
      </c>
      <c r="BL184" s="172" t="b">
        <f t="shared" si="603"/>
        <v>0</v>
      </c>
      <c r="BM184" s="172" t="b">
        <f t="shared" si="603"/>
        <v>0</v>
      </c>
      <c r="BN184" s="172" t="b">
        <f t="shared" si="603"/>
        <v>0</v>
      </c>
      <c r="BO184" s="172" t="b">
        <f t="shared" si="603"/>
        <v>0</v>
      </c>
      <c r="BP184" s="172" t="b">
        <f t="shared" si="603"/>
        <v>0</v>
      </c>
      <c r="BQ184" s="172" t="b">
        <f t="shared" si="603"/>
        <v>0</v>
      </c>
      <c r="BR184" s="172" t="b">
        <f t="shared" si="603"/>
        <v>0</v>
      </c>
      <c r="BS184" s="172" t="b">
        <f t="shared" si="603"/>
        <v>0</v>
      </c>
      <c r="BT184" s="172" t="b">
        <f t="shared" si="603"/>
        <v>0</v>
      </c>
      <c r="BU184" s="172" t="b">
        <f t="shared" si="603"/>
        <v>0</v>
      </c>
      <c r="BV184" s="172" t="b">
        <f t="shared" si="603"/>
        <v>0</v>
      </c>
      <c r="BW184" s="172" t="b">
        <f t="shared" si="603"/>
        <v>0</v>
      </c>
      <c r="BX184" s="172" t="b">
        <f t="shared" si="603"/>
        <v>0</v>
      </c>
      <c r="BY184" s="172" t="b">
        <f t="shared" si="603"/>
        <v>0</v>
      </c>
      <c r="BZ184" s="172" t="b">
        <f t="shared" si="603"/>
        <v>0</v>
      </c>
    </row>
    <row r="185" spans="43:78" x14ac:dyDescent="0.2">
      <c r="AQ185" s="170"/>
      <c r="AR185" s="172" t="b">
        <f>AND(D$8&gt;0,ISNUMBER(SEARCH("PREV: VMMC-NSD",D$4)))</f>
        <v>0</v>
      </c>
      <c r="AS185" s="172" t="b">
        <f>AND(E$8&gt;0,ISNUMBER(SEARCH("PREV: VMMC-NSD",E$4)))</f>
        <v>0</v>
      </c>
      <c r="AT185" s="172" t="b">
        <f t="shared" ref="AT185:BZ185" si="604">AND(F$8&gt;0,ISNUMBER(SEARCH("PREV: VMMC-NSD",F$4)))</f>
        <v>0</v>
      </c>
      <c r="AU185" s="172" t="b">
        <f t="shared" si="604"/>
        <v>0</v>
      </c>
      <c r="AV185" s="172" t="b">
        <f t="shared" si="604"/>
        <v>0</v>
      </c>
      <c r="AW185" s="172" t="b">
        <f t="shared" si="604"/>
        <v>0</v>
      </c>
      <c r="AX185" s="172" t="b">
        <f t="shared" si="604"/>
        <v>0</v>
      </c>
      <c r="AY185" s="172" t="b">
        <f t="shared" si="604"/>
        <v>0</v>
      </c>
      <c r="AZ185" s="172" t="b">
        <f t="shared" si="604"/>
        <v>0</v>
      </c>
      <c r="BA185" s="172" t="b">
        <f t="shared" si="604"/>
        <v>0</v>
      </c>
      <c r="BB185" s="172" t="b">
        <f t="shared" si="604"/>
        <v>0</v>
      </c>
      <c r="BC185" s="172" t="b">
        <f t="shared" si="604"/>
        <v>0</v>
      </c>
      <c r="BD185" s="172" t="b">
        <f t="shared" si="604"/>
        <v>0</v>
      </c>
      <c r="BE185" s="172" t="b">
        <f t="shared" si="604"/>
        <v>0</v>
      </c>
      <c r="BF185" s="172" t="b">
        <f t="shared" si="604"/>
        <v>0</v>
      </c>
      <c r="BG185" s="172" t="b">
        <f t="shared" si="604"/>
        <v>0</v>
      </c>
      <c r="BH185" s="172" t="b">
        <f t="shared" si="604"/>
        <v>0</v>
      </c>
      <c r="BI185" s="172" t="b">
        <f t="shared" si="604"/>
        <v>0</v>
      </c>
      <c r="BJ185" s="172" t="b">
        <f t="shared" si="604"/>
        <v>0</v>
      </c>
      <c r="BK185" s="172" t="b">
        <f t="shared" si="604"/>
        <v>0</v>
      </c>
      <c r="BL185" s="172" t="b">
        <f t="shared" si="604"/>
        <v>0</v>
      </c>
      <c r="BM185" s="172" t="b">
        <f t="shared" si="604"/>
        <v>0</v>
      </c>
      <c r="BN185" s="172" t="b">
        <f t="shared" si="604"/>
        <v>0</v>
      </c>
      <c r="BO185" s="172" t="b">
        <f t="shared" si="604"/>
        <v>0</v>
      </c>
      <c r="BP185" s="172" t="b">
        <f t="shared" si="604"/>
        <v>0</v>
      </c>
      <c r="BQ185" s="172" t="b">
        <f t="shared" si="604"/>
        <v>0</v>
      </c>
      <c r="BR185" s="172" t="b">
        <f t="shared" si="604"/>
        <v>0</v>
      </c>
      <c r="BS185" s="172" t="b">
        <f t="shared" si="604"/>
        <v>0</v>
      </c>
      <c r="BT185" s="172" t="b">
        <f t="shared" si="604"/>
        <v>0</v>
      </c>
      <c r="BU185" s="172" t="b">
        <f t="shared" si="604"/>
        <v>0</v>
      </c>
      <c r="BV185" s="172" t="b">
        <f t="shared" si="604"/>
        <v>0</v>
      </c>
      <c r="BW185" s="172" t="b">
        <f t="shared" si="604"/>
        <v>0</v>
      </c>
      <c r="BX185" s="172" t="b">
        <f t="shared" si="604"/>
        <v>0</v>
      </c>
      <c r="BY185" s="172" t="b">
        <f t="shared" si="604"/>
        <v>0</v>
      </c>
      <c r="BZ185" s="172" t="b">
        <f t="shared" si="604"/>
        <v>0</v>
      </c>
    </row>
    <row r="186" spans="43:78" x14ac:dyDescent="0.2">
      <c r="AQ186" s="170"/>
      <c r="AR186" s="172" t="b">
        <f>AND(D$8&gt;0,ISNUMBER(SEARCH("SE: Case Management-NSD",D$4)))</f>
        <v>0</v>
      </c>
      <c r="AS186" s="172" t="b">
        <f>AND(E$8&gt;0,ISNUMBER(SEARCH("SE: Case Management-NSD",E$4)))</f>
        <v>0</v>
      </c>
      <c r="AT186" s="172" t="b">
        <f t="shared" ref="AT186:BZ186" si="605">AND(F$8&gt;0,ISNUMBER(SEARCH("SE: Case Management-NSD",F$4)))</f>
        <v>0</v>
      </c>
      <c r="AU186" s="172" t="b">
        <f t="shared" si="605"/>
        <v>0</v>
      </c>
      <c r="AV186" s="172" t="b">
        <f t="shared" si="605"/>
        <v>0</v>
      </c>
      <c r="AW186" s="172" t="b">
        <f t="shared" si="605"/>
        <v>0</v>
      </c>
      <c r="AX186" s="172" t="b">
        <f t="shared" si="605"/>
        <v>0</v>
      </c>
      <c r="AY186" s="172" t="b">
        <f t="shared" si="605"/>
        <v>0</v>
      </c>
      <c r="AZ186" s="172" t="b">
        <f t="shared" si="605"/>
        <v>0</v>
      </c>
      <c r="BA186" s="172" t="b">
        <f t="shared" si="605"/>
        <v>0</v>
      </c>
      <c r="BB186" s="172" t="b">
        <f t="shared" si="605"/>
        <v>0</v>
      </c>
      <c r="BC186" s="172" t="b">
        <f t="shared" si="605"/>
        <v>0</v>
      </c>
      <c r="BD186" s="172" t="b">
        <f t="shared" si="605"/>
        <v>0</v>
      </c>
      <c r="BE186" s="172" t="b">
        <f t="shared" si="605"/>
        <v>0</v>
      </c>
      <c r="BF186" s="172" t="b">
        <f t="shared" si="605"/>
        <v>0</v>
      </c>
      <c r="BG186" s="172" t="b">
        <f t="shared" si="605"/>
        <v>0</v>
      </c>
      <c r="BH186" s="172" t="b">
        <f t="shared" si="605"/>
        <v>0</v>
      </c>
      <c r="BI186" s="172" t="b">
        <f t="shared" si="605"/>
        <v>0</v>
      </c>
      <c r="BJ186" s="172" t="b">
        <f t="shared" si="605"/>
        <v>0</v>
      </c>
      <c r="BK186" s="172" t="b">
        <f t="shared" si="605"/>
        <v>0</v>
      </c>
      <c r="BL186" s="172" t="b">
        <f t="shared" si="605"/>
        <v>0</v>
      </c>
      <c r="BM186" s="172" t="b">
        <f t="shared" si="605"/>
        <v>0</v>
      </c>
      <c r="BN186" s="172" t="b">
        <f t="shared" si="605"/>
        <v>0</v>
      </c>
      <c r="BO186" s="172" t="b">
        <f t="shared" si="605"/>
        <v>0</v>
      </c>
      <c r="BP186" s="172" t="b">
        <f t="shared" si="605"/>
        <v>0</v>
      </c>
      <c r="BQ186" s="172" t="b">
        <f t="shared" si="605"/>
        <v>0</v>
      </c>
      <c r="BR186" s="172" t="b">
        <f t="shared" si="605"/>
        <v>0</v>
      </c>
      <c r="BS186" s="172" t="b">
        <f t="shared" si="605"/>
        <v>0</v>
      </c>
      <c r="BT186" s="172" t="b">
        <f t="shared" si="605"/>
        <v>0</v>
      </c>
      <c r="BU186" s="172" t="b">
        <f t="shared" si="605"/>
        <v>0</v>
      </c>
      <c r="BV186" s="172" t="b">
        <f t="shared" si="605"/>
        <v>0</v>
      </c>
      <c r="BW186" s="172" t="b">
        <f t="shared" si="605"/>
        <v>0</v>
      </c>
      <c r="BX186" s="172" t="b">
        <f t="shared" si="605"/>
        <v>0</v>
      </c>
      <c r="BY186" s="172" t="b">
        <f t="shared" si="605"/>
        <v>0</v>
      </c>
      <c r="BZ186" s="172" t="b">
        <f t="shared" si="605"/>
        <v>0</v>
      </c>
    </row>
    <row r="187" spans="43:78" x14ac:dyDescent="0.2">
      <c r="AQ187" s="170"/>
      <c r="AR187" s="172" t="b">
        <f>AND(D$8&gt;0,ISNUMBER(SEARCH("SE: Economic strengthening-NSD",D$4)))</f>
        <v>0</v>
      </c>
      <c r="AS187" s="172" t="b">
        <f>AND(E$8&gt;0,ISNUMBER(SEARCH("SE: Economic strengthening-NSD",E$4)))</f>
        <v>0</v>
      </c>
      <c r="AT187" s="172" t="b">
        <f t="shared" ref="AT187:BZ187" si="606">AND(F$8&gt;0,ISNUMBER(SEARCH("SE: Economic strengthening-NSD",F$4)))</f>
        <v>0</v>
      </c>
      <c r="AU187" s="172" t="b">
        <f t="shared" si="606"/>
        <v>0</v>
      </c>
      <c r="AV187" s="172" t="b">
        <f t="shared" si="606"/>
        <v>0</v>
      </c>
      <c r="AW187" s="172" t="b">
        <f t="shared" si="606"/>
        <v>0</v>
      </c>
      <c r="AX187" s="172" t="b">
        <f t="shared" si="606"/>
        <v>0</v>
      </c>
      <c r="AY187" s="172" t="b">
        <f t="shared" si="606"/>
        <v>0</v>
      </c>
      <c r="AZ187" s="172" t="b">
        <f t="shared" si="606"/>
        <v>0</v>
      </c>
      <c r="BA187" s="172" t="b">
        <f t="shared" si="606"/>
        <v>0</v>
      </c>
      <c r="BB187" s="172" t="b">
        <f t="shared" si="606"/>
        <v>0</v>
      </c>
      <c r="BC187" s="172" t="b">
        <f t="shared" si="606"/>
        <v>0</v>
      </c>
      <c r="BD187" s="172" t="b">
        <f t="shared" si="606"/>
        <v>0</v>
      </c>
      <c r="BE187" s="172" t="b">
        <f t="shared" si="606"/>
        <v>0</v>
      </c>
      <c r="BF187" s="172" t="b">
        <f t="shared" si="606"/>
        <v>0</v>
      </c>
      <c r="BG187" s="172" t="b">
        <f t="shared" si="606"/>
        <v>0</v>
      </c>
      <c r="BH187" s="172" t="b">
        <f t="shared" si="606"/>
        <v>0</v>
      </c>
      <c r="BI187" s="172" t="b">
        <f t="shared" si="606"/>
        <v>0</v>
      </c>
      <c r="BJ187" s="172" t="b">
        <f t="shared" si="606"/>
        <v>0</v>
      </c>
      <c r="BK187" s="172" t="b">
        <f t="shared" si="606"/>
        <v>0</v>
      </c>
      <c r="BL187" s="172" t="b">
        <f t="shared" si="606"/>
        <v>0</v>
      </c>
      <c r="BM187" s="172" t="b">
        <f t="shared" si="606"/>
        <v>0</v>
      </c>
      <c r="BN187" s="172" t="b">
        <f t="shared" si="606"/>
        <v>0</v>
      </c>
      <c r="BO187" s="172" t="b">
        <f t="shared" si="606"/>
        <v>0</v>
      </c>
      <c r="BP187" s="172" t="b">
        <f t="shared" si="606"/>
        <v>0</v>
      </c>
      <c r="BQ187" s="172" t="b">
        <f t="shared" si="606"/>
        <v>0</v>
      </c>
      <c r="BR187" s="172" t="b">
        <f t="shared" si="606"/>
        <v>0</v>
      </c>
      <c r="BS187" s="172" t="b">
        <f t="shared" si="606"/>
        <v>0</v>
      </c>
      <c r="BT187" s="172" t="b">
        <f t="shared" si="606"/>
        <v>0</v>
      </c>
      <c r="BU187" s="172" t="b">
        <f t="shared" si="606"/>
        <v>0</v>
      </c>
      <c r="BV187" s="172" t="b">
        <f t="shared" si="606"/>
        <v>0</v>
      </c>
      <c r="BW187" s="172" t="b">
        <f t="shared" si="606"/>
        <v>0</v>
      </c>
      <c r="BX187" s="172" t="b">
        <f t="shared" si="606"/>
        <v>0</v>
      </c>
      <c r="BY187" s="172" t="b">
        <f t="shared" si="606"/>
        <v>0</v>
      </c>
      <c r="BZ187" s="172" t="b">
        <f t="shared" si="606"/>
        <v>0</v>
      </c>
    </row>
    <row r="188" spans="43:78" x14ac:dyDescent="0.2">
      <c r="AQ188" s="170"/>
      <c r="AR188" s="172" t="b">
        <f>AND(D$8&gt;0,ISNUMBER(SEARCH("SE: Education assistance-NSD",D$4)))</f>
        <v>0</v>
      </c>
      <c r="AS188" s="172" t="b">
        <f>AND(E$8&gt;0,ISNUMBER(SEARCH("SE: Education assistance-NSD",E$4)))</f>
        <v>0</v>
      </c>
      <c r="AT188" s="172" t="b">
        <f t="shared" ref="AT188:BZ188" si="607">AND(F$8&gt;0,ISNUMBER(SEARCH("SE: Education assistance-NSD",F$4)))</f>
        <v>0</v>
      </c>
      <c r="AU188" s="172" t="b">
        <f t="shared" si="607"/>
        <v>0</v>
      </c>
      <c r="AV188" s="172" t="b">
        <f t="shared" si="607"/>
        <v>0</v>
      </c>
      <c r="AW188" s="172" t="b">
        <f t="shared" si="607"/>
        <v>0</v>
      </c>
      <c r="AX188" s="172" t="b">
        <f t="shared" si="607"/>
        <v>0</v>
      </c>
      <c r="AY188" s="172" t="b">
        <f t="shared" si="607"/>
        <v>0</v>
      </c>
      <c r="AZ188" s="172" t="b">
        <f t="shared" si="607"/>
        <v>0</v>
      </c>
      <c r="BA188" s="172" t="b">
        <f t="shared" si="607"/>
        <v>0</v>
      </c>
      <c r="BB188" s="172" t="b">
        <f t="shared" si="607"/>
        <v>0</v>
      </c>
      <c r="BC188" s="172" t="b">
        <f t="shared" si="607"/>
        <v>0</v>
      </c>
      <c r="BD188" s="172" t="b">
        <f t="shared" si="607"/>
        <v>0</v>
      </c>
      <c r="BE188" s="172" t="b">
        <f t="shared" si="607"/>
        <v>0</v>
      </c>
      <c r="BF188" s="172" t="b">
        <f t="shared" si="607"/>
        <v>0</v>
      </c>
      <c r="BG188" s="172" t="b">
        <f t="shared" si="607"/>
        <v>0</v>
      </c>
      <c r="BH188" s="172" t="b">
        <f t="shared" si="607"/>
        <v>0</v>
      </c>
      <c r="BI188" s="172" t="b">
        <f t="shared" si="607"/>
        <v>0</v>
      </c>
      <c r="BJ188" s="172" t="b">
        <f t="shared" si="607"/>
        <v>0</v>
      </c>
      <c r="BK188" s="172" t="b">
        <f t="shared" si="607"/>
        <v>0</v>
      </c>
      <c r="BL188" s="172" t="b">
        <f t="shared" si="607"/>
        <v>0</v>
      </c>
      <c r="BM188" s="172" t="b">
        <f t="shared" si="607"/>
        <v>0</v>
      </c>
      <c r="BN188" s="172" t="b">
        <f t="shared" si="607"/>
        <v>0</v>
      </c>
      <c r="BO188" s="172" t="b">
        <f t="shared" si="607"/>
        <v>0</v>
      </c>
      <c r="BP188" s="172" t="b">
        <f t="shared" si="607"/>
        <v>0</v>
      </c>
      <c r="BQ188" s="172" t="b">
        <f t="shared" si="607"/>
        <v>0</v>
      </c>
      <c r="BR188" s="172" t="b">
        <f t="shared" si="607"/>
        <v>0</v>
      </c>
      <c r="BS188" s="172" t="b">
        <f t="shared" si="607"/>
        <v>0</v>
      </c>
      <c r="BT188" s="172" t="b">
        <f t="shared" si="607"/>
        <v>0</v>
      </c>
      <c r="BU188" s="172" t="b">
        <f t="shared" si="607"/>
        <v>0</v>
      </c>
      <c r="BV188" s="172" t="b">
        <f t="shared" si="607"/>
        <v>0</v>
      </c>
      <c r="BW188" s="172" t="b">
        <f t="shared" si="607"/>
        <v>0</v>
      </c>
      <c r="BX188" s="172" t="b">
        <f t="shared" si="607"/>
        <v>0</v>
      </c>
      <c r="BY188" s="172" t="b">
        <f t="shared" si="607"/>
        <v>0</v>
      </c>
      <c r="BZ188" s="172" t="b">
        <f t="shared" si="607"/>
        <v>0</v>
      </c>
    </row>
    <row r="189" spans="43:78" x14ac:dyDescent="0.2">
      <c r="AQ189" s="170"/>
      <c r="AR189" s="172" t="b">
        <f>AND(D$8&gt;0,ISNUMBER(SEARCH("SE: Food and nutrition-NSD",D$4)))</f>
        <v>0</v>
      </c>
      <c r="AS189" s="172" t="b">
        <f>AND(E$8&gt;0,ISNUMBER(SEARCH("SE: Food and nutrition-NSD",E$4)))</f>
        <v>0</v>
      </c>
      <c r="AT189" s="172" t="b">
        <f t="shared" ref="AT189:BZ189" si="608">AND(F$8&gt;0,ISNUMBER(SEARCH("SE: Food and nutrition-NSD",F$4)))</f>
        <v>0</v>
      </c>
      <c r="AU189" s="172" t="b">
        <f t="shared" si="608"/>
        <v>0</v>
      </c>
      <c r="AV189" s="172" t="b">
        <f t="shared" si="608"/>
        <v>0</v>
      </c>
      <c r="AW189" s="172" t="b">
        <f t="shared" si="608"/>
        <v>0</v>
      </c>
      <c r="AX189" s="172" t="b">
        <f t="shared" si="608"/>
        <v>0</v>
      </c>
      <c r="AY189" s="172" t="b">
        <f t="shared" si="608"/>
        <v>0</v>
      </c>
      <c r="AZ189" s="172" t="b">
        <f t="shared" si="608"/>
        <v>0</v>
      </c>
      <c r="BA189" s="172" t="b">
        <f t="shared" si="608"/>
        <v>0</v>
      </c>
      <c r="BB189" s="172" t="b">
        <f t="shared" si="608"/>
        <v>0</v>
      </c>
      <c r="BC189" s="172" t="b">
        <f t="shared" si="608"/>
        <v>0</v>
      </c>
      <c r="BD189" s="172" t="b">
        <f t="shared" si="608"/>
        <v>0</v>
      </c>
      <c r="BE189" s="172" t="b">
        <f t="shared" si="608"/>
        <v>0</v>
      </c>
      <c r="BF189" s="172" t="b">
        <f t="shared" si="608"/>
        <v>0</v>
      </c>
      <c r="BG189" s="172" t="b">
        <f t="shared" si="608"/>
        <v>0</v>
      </c>
      <c r="BH189" s="172" t="b">
        <f t="shared" si="608"/>
        <v>0</v>
      </c>
      <c r="BI189" s="172" t="b">
        <f t="shared" si="608"/>
        <v>0</v>
      </c>
      <c r="BJ189" s="172" t="b">
        <f t="shared" si="608"/>
        <v>0</v>
      </c>
      <c r="BK189" s="172" t="b">
        <f t="shared" si="608"/>
        <v>0</v>
      </c>
      <c r="BL189" s="172" t="b">
        <f t="shared" si="608"/>
        <v>0</v>
      </c>
      <c r="BM189" s="172" t="b">
        <f t="shared" si="608"/>
        <v>0</v>
      </c>
      <c r="BN189" s="172" t="b">
        <f t="shared" si="608"/>
        <v>0</v>
      </c>
      <c r="BO189" s="172" t="b">
        <f t="shared" si="608"/>
        <v>0</v>
      </c>
      <c r="BP189" s="172" t="b">
        <f t="shared" si="608"/>
        <v>0</v>
      </c>
      <c r="BQ189" s="172" t="b">
        <f t="shared" si="608"/>
        <v>0</v>
      </c>
      <c r="BR189" s="172" t="b">
        <f t="shared" si="608"/>
        <v>0</v>
      </c>
      <c r="BS189" s="172" t="b">
        <f t="shared" si="608"/>
        <v>0</v>
      </c>
      <c r="BT189" s="172" t="b">
        <f t="shared" si="608"/>
        <v>0</v>
      </c>
      <c r="BU189" s="172" t="b">
        <f t="shared" si="608"/>
        <v>0</v>
      </c>
      <c r="BV189" s="172" t="b">
        <f t="shared" si="608"/>
        <v>0</v>
      </c>
      <c r="BW189" s="172" t="b">
        <f t="shared" si="608"/>
        <v>0</v>
      </c>
      <c r="BX189" s="172" t="b">
        <f t="shared" si="608"/>
        <v>0</v>
      </c>
      <c r="BY189" s="172" t="b">
        <f t="shared" si="608"/>
        <v>0</v>
      </c>
      <c r="BZ189" s="172" t="b">
        <f t="shared" si="608"/>
        <v>0</v>
      </c>
    </row>
    <row r="190" spans="43:78" x14ac:dyDescent="0.2">
      <c r="AQ190" s="170"/>
      <c r="AR190" s="172" t="b">
        <f>AND(D$8&gt;0,ISNUMBER(SEARCH("SE: Legal, human rights &amp; protection-NSD",D$4)))</f>
        <v>0</v>
      </c>
      <c r="AS190" s="172" t="b">
        <f>AND(E$8&gt;0,ISNUMBER(SEARCH("SE: Legal, human rights &amp; protection-NSD",E$4)))</f>
        <v>0</v>
      </c>
      <c r="AT190" s="172" t="b">
        <f t="shared" ref="AT190:BZ190" si="609">AND(F$8&gt;0,ISNUMBER(SEARCH("SE: Legal, human rights &amp; protection-NSD",F$4)))</f>
        <v>0</v>
      </c>
      <c r="AU190" s="172" t="b">
        <f t="shared" si="609"/>
        <v>0</v>
      </c>
      <c r="AV190" s="172" t="b">
        <f t="shared" si="609"/>
        <v>0</v>
      </c>
      <c r="AW190" s="172" t="b">
        <f t="shared" si="609"/>
        <v>0</v>
      </c>
      <c r="AX190" s="172" t="b">
        <f t="shared" si="609"/>
        <v>0</v>
      </c>
      <c r="AY190" s="172" t="b">
        <f t="shared" si="609"/>
        <v>0</v>
      </c>
      <c r="AZ190" s="172" t="b">
        <f t="shared" si="609"/>
        <v>0</v>
      </c>
      <c r="BA190" s="172" t="b">
        <f t="shared" si="609"/>
        <v>0</v>
      </c>
      <c r="BB190" s="172" t="b">
        <f t="shared" si="609"/>
        <v>0</v>
      </c>
      <c r="BC190" s="172" t="b">
        <f t="shared" si="609"/>
        <v>0</v>
      </c>
      <c r="BD190" s="172" t="b">
        <f t="shared" si="609"/>
        <v>0</v>
      </c>
      <c r="BE190" s="172" t="b">
        <f t="shared" si="609"/>
        <v>0</v>
      </c>
      <c r="BF190" s="172" t="b">
        <f t="shared" si="609"/>
        <v>0</v>
      </c>
      <c r="BG190" s="172" t="b">
        <f t="shared" si="609"/>
        <v>0</v>
      </c>
      <c r="BH190" s="172" t="b">
        <f t="shared" si="609"/>
        <v>0</v>
      </c>
      <c r="BI190" s="172" t="b">
        <f t="shared" si="609"/>
        <v>0</v>
      </c>
      <c r="BJ190" s="172" t="b">
        <f t="shared" si="609"/>
        <v>0</v>
      </c>
      <c r="BK190" s="172" t="b">
        <f t="shared" si="609"/>
        <v>0</v>
      </c>
      <c r="BL190" s="172" t="b">
        <f t="shared" si="609"/>
        <v>0</v>
      </c>
      <c r="BM190" s="172" t="b">
        <f t="shared" si="609"/>
        <v>0</v>
      </c>
      <c r="BN190" s="172" t="b">
        <f t="shared" si="609"/>
        <v>0</v>
      </c>
      <c r="BO190" s="172" t="b">
        <f t="shared" si="609"/>
        <v>0</v>
      </c>
      <c r="BP190" s="172" t="b">
        <f t="shared" si="609"/>
        <v>0</v>
      </c>
      <c r="BQ190" s="172" t="b">
        <f t="shared" si="609"/>
        <v>0</v>
      </c>
      <c r="BR190" s="172" t="b">
        <f t="shared" si="609"/>
        <v>0</v>
      </c>
      <c r="BS190" s="172" t="b">
        <f t="shared" si="609"/>
        <v>0</v>
      </c>
      <c r="BT190" s="172" t="b">
        <f t="shared" si="609"/>
        <v>0</v>
      </c>
      <c r="BU190" s="172" t="b">
        <f t="shared" si="609"/>
        <v>0</v>
      </c>
      <c r="BV190" s="172" t="b">
        <f t="shared" si="609"/>
        <v>0</v>
      </c>
      <c r="BW190" s="172" t="b">
        <f t="shared" si="609"/>
        <v>0</v>
      </c>
      <c r="BX190" s="172" t="b">
        <f t="shared" si="609"/>
        <v>0</v>
      </c>
      <c r="BY190" s="172" t="b">
        <f t="shared" si="609"/>
        <v>0</v>
      </c>
      <c r="BZ190" s="172" t="b">
        <f t="shared" si="609"/>
        <v>0</v>
      </c>
    </row>
    <row r="191" spans="43:78" x14ac:dyDescent="0.2">
      <c r="AQ191" s="170"/>
      <c r="AR191" s="172" t="b">
        <f>AND(D$8&gt;0,ISNUMBER(SEARCH("SE: Not Disaggregated-NSD",D$4)))</f>
        <v>0</v>
      </c>
      <c r="AS191" s="172" t="b">
        <f>AND(E$8&gt;0,ISNUMBER(SEARCH("SE: Not Disaggregated-NSD",E$4)))</f>
        <v>0</v>
      </c>
      <c r="AT191" s="172" t="b">
        <f t="shared" ref="AT191:BZ191" si="610">AND(F$8&gt;0,ISNUMBER(SEARCH("SE: Not Disaggregated-NSD",F$4)))</f>
        <v>0</v>
      </c>
      <c r="AU191" s="172" t="b">
        <f t="shared" si="610"/>
        <v>0</v>
      </c>
      <c r="AV191" s="172" t="b">
        <f t="shared" si="610"/>
        <v>0</v>
      </c>
      <c r="AW191" s="172" t="b">
        <f t="shared" si="610"/>
        <v>0</v>
      </c>
      <c r="AX191" s="172" t="b">
        <f t="shared" si="610"/>
        <v>0</v>
      </c>
      <c r="AY191" s="172" t="b">
        <f t="shared" si="610"/>
        <v>0</v>
      </c>
      <c r="AZ191" s="172" t="b">
        <f t="shared" si="610"/>
        <v>0</v>
      </c>
      <c r="BA191" s="172" t="b">
        <f t="shared" si="610"/>
        <v>0</v>
      </c>
      <c r="BB191" s="172" t="b">
        <f t="shared" si="610"/>
        <v>0</v>
      </c>
      <c r="BC191" s="172" t="b">
        <f t="shared" si="610"/>
        <v>0</v>
      </c>
      <c r="BD191" s="172" t="b">
        <f t="shared" si="610"/>
        <v>0</v>
      </c>
      <c r="BE191" s="172" t="b">
        <f t="shared" si="610"/>
        <v>0</v>
      </c>
      <c r="BF191" s="172" t="b">
        <f t="shared" si="610"/>
        <v>0</v>
      </c>
      <c r="BG191" s="172" t="b">
        <f t="shared" si="610"/>
        <v>0</v>
      </c>
      <c r="BH191" s="172" t="b">
        <f t="shared" si="610"/>
        <v>0</v>
      </c>
      <c r="BI191" s="172" t="b">
        <f t="shared" si="610"/>
        <v>0</v>
      </c>
      <c r="BJ191" s="172" t="b">
        <f t="shared" si="610"/>
        <v>0</v>
      </c>
      <c r="BK191" s="172" t="b">
        <f t="shared" si="610"/>
        <v>0</v>
      </c>
      <c r="BL191" s="172" t="b">
        <f t="shared" si="610"/>
        <v>0</v>
      </c>
      <c r="BM191" s="172" t="b">
        <f t="shared" si="610"/>
        <v>0</v>
      </c>
      <c r="BN191" s="172" t="b">
        <f t="shared" si="610"/>
        <v>0</v>
      </c>
      <c r="BO191" s="172" t="b">
        <f t="shared" si="610"/>
        <v>0</v>
      </c>
      <c r="BP191" s="172" t="b">
        <f t="shared" si="610"/>
        <v>0</v>
      </c>
      <c r="BQ191" s="172" t="b">
        <f t="shared" si="610"/>
        <v>0</v>
      </c>
      <c r="BR191" s="172" t="b">
        <f t="shared" si="610"/>
        <v>0</v>
      </c>
      <c r="BS191" s="172" t="b">
        <f t="shared" si="610"/>
        <v>0</v>
      </c>
      <c r="BT191" s="172" t="b">
        <f t="shared" si="610"/>
        <v>0</v>
      </c>
      <c r="BU191" s="172" t="b">
        <f t="shared" si="610"/>
        <v>0</v>
      </c>
      <c r="BV191" s="172" t="b">
        <f t="shared" si="610"/>
        <v>0</v>
      </c>
      <c r="BW191" s="172" t="b">
        <f t="shared" si="610"/>
        <v>0</v>
      </c>
      <c r="BX191" s="172" t="b">
        <f t="shared" si="610"/>
        <v>0</v>
      </c>
      <c r="BY191" s="172" t="b">
        <f t="shared" si="610"/>
        <v>0</v>
      </c>
      <c r="BZ191" s="172" t="b">
        <f t="shared" si="610"/>
        <v>0</v>
      </c>
    </row>
    <row r="192" spans="43:78" x14ac:dyDescent="0.2">
      <c r="AQ192" s="170"/>
      <c r="AR192" s="172" t="b">
        <f>AND(D$8&gt;0,ISNUMBER(SEARCH("SE: Psychosocial support-NSD",D$4)))</f>
        <v>0</v>
      </c>
      <c r="AS192" s="172" t="b">
        <f>AND(E$8&gt;0,ISNUMBER(SEARCH("SE: Psychosocial support-NSD",E$4)))</f>
        <v>0</v>
      </c>
      <c r="AT192" s="172" t="b">
        <f t="shared" ref="AT192:BZ192" si="611">AND(F$8&gt;0,ISNUMBER(SEARCH("SE: Psychosocial support-NSD",F$4)))</f>
        <v>0</v>
      </c>
      <c r="AU192" s="172" t="b">
        <f t="shared" si="611"/>
        <v>0</v>
      </c>
      <c r="AV192" s="172" t="b">
        <f t="shared" si="611"/>
        <v>0</v>
      </c>
      <c r="AW192" s="172" t="b">
        <f t="shared" si="611"/>
        <v>0</v>
      </c>
      <c r="AX192" s="172" t="b">
        <f t="shared" si="611"/>
        <v>0</v>
      </c>
      <c r="AY192" s="172" t="b">
        <f t="shared" si="611"/>
        <v>0</v>
      </c>
      <c r="AZ192" s="172" t="b">
        <f t="shared" si="611"/>
        <v>0</v>
      </c>
      <c r="BA192" s="172" t="b">
        <f t="shared" si="611"/>
        <v>0</v>
      </c>
      <c r="BB192" s="172" t="b">
        <f t="shared" si="611"/>
        <v>0</v>
      </c>
      <c r="BC192" s="172" t="b">
        <f t="shared" si="611"/>
        <v>0</v>
      </c>
      <c r="BD192" s="172" t="b">
        <f t="shared" si="611"/>
        <v>0</v>
      </c>
      <c r="BE192" s="172" t="b">
        <f t="shared" si="611"/>
        <v>0</v>
      </c>
      <c r="BF192" s="172" t="b">
        <f t="shared" si="611"/>
        <v>0</v>
      </c>
      <c r="BG192" s="172" t="b">
        <f t="shared" si="611"/>
        <v>0</v>
      </c>
      <c r="BH192" s="172" t="b">
        <f t="shared" si="611"/>
        <v>0</v>
      </c>
      <c r="BI192" s="172" t="b">
        <f t="shared" si="611"/>
        <v>0</v>
      </c>
      <c r="BJ192" s="172" t="b">
        <f t="shared" si="611"/>
        <v>0</v>
      </c>
      <c r="BK192" s="172" t="b">
        <f t="shared" si="611"/>
        <v>0</v>
      </c>
      <c r="BL192" s="172" t="b">
        <f t="shared" si="611"/>
        <v>0</v>
      </c>
      <c r="BM192" s="172" t="b">
        <f t="shared" si="611"/>
        <v>0</v>
      </c>
      <c r="BN192" s="172" t="b">
        <f t="shared" si="611"/>
        <v>0</v>
      </c>
      <c r="BO192" s="172" t="b">
        <f t="shared" si="611"/>
        <v>0</v>
      </c>
      <c r="BP192" s="172" t="b">
        <f t="shared" si="611"/>
        <v>0</v>
      </c>
      <c r="BQ192" s="172" t="b">
        <f t="shared" si="611"/>
        <v>0</v>
      </c>
      <c r="BR192" s="172" t="b">
        <f t="shared" si="611"/>
        <v>0</v>
      </c>
      <c r="BS192" s="172" t="b">
        <f t="shared" si="611"/>
        <v>0</v>
      </c>
      <c r="BT192" s="172" t="b">
        <f t="shared" si="611"/>
        <v>0</v>
      </c>
      <c r="BU192" s="172" t="b">
        <f t="shared" si="611"/>
        <v>0</v>
      </c>
      <c r="BV192" s="172" t="b">
        <f t="shared" si="611"/>
        <v>0</v>
      </c>
      <c r="BW192" s="172" t="b">
        <f t="shared" si="611"/>
        <v>0</v>
      </c>
      <c r="BX192" s="172" t="b">
        <f t="shared" si="611"/>
        <v>0</v>
      </c>
      <c r="BY192" s="172" t="b">
        <f t="shared" si="611"/>
        <v>0</v>
      </c>
      <c r="BZ192" s="172" t="b">
        <f t="shared" si="611"/>
        <v>0</v>
      </c>
    </row>
    <row r="193" spans="38:78" x14ac:dyDescent="0.2">
      <c r="AL193" s="95"/>
      <c r="AM193" s="95"/>
      <c r="AN193" s="95"/>
      <c r="AO193" s="95"/>
      <c r="AP193" s="95"/>
      <c r="AQ193" s="181"/>
      <c r="AR193" s="182" t="b">
        <f>IF(AND(ISNUMBER(D25),D25&gt;0),TRUE)</f>
        <v>0</v>
      </c>
      <c r="AS193" s="182" t="b">
        <f t="shared" ref="AS193:BZ193" si="612">IF(AND(ISNUMBER(E25),E25&gt;0),TRUE)</f>
        <v>0</v>
      </c>
      <c r="AT193" s="182" t="b">
        <f t="shared" si="612"/>
        <v>0</v>
      </c>
      <c r="AU193" s="182" t="b">
        <f t="shared" si="612"/>
        <v>0</v>
      </c>
      <c r="AV193" s="182" t="b">
        <f t="shared" si="612"/>
        <v>0</v>
      </c>
      <c r="AW193" s="182" t="b">
        <f t="shared" si="612"/>
        <v>0</v>
      </c>
      <c r="AX193" s="182" t="b">
        <f t="shared" si="612"/>
        <v>0</v>
      </c>
      <c r="AY193" s="182" t="b">
        <f t="shared" si="612"/>
        <v>0</v>
      </c>
      <c r="AZ193" s="182" t="b">
        <f t="shared" si="612"/>
        <v>0</v>
      </c>
      <c r="BA193" s="182" t="b">
        <f t="shared" si="612"/>
        <v>0</v>
      </c>
      <c r="BB193" s="182" t="b">
        <f t="shared" si="612"/>
        <v>0</v>
      </c>
      <c r="BC193" s="182" t="b">
        <f t="shared" si="612"/>
        <v>0</v>
      </c>
      <c r="BD193" s="182" t="b">
        <f t="shared" si="612"/>
        <v>0</v>
      </c>
      <c r="BE193" s="182" t="b">
        <f t="shared" si="612"/>
        <v>0</v>
      </c>
      <c r="BF193" s="182" t="b">
        <f t="shared" si="612"/>
        <v>0</v>
      </c>
      <c r="BG193" s="182" t="b">
        <f t="shared" si="612"/>
        <v>0</v>
      </c>
      <c r="BH193" s="182" t="b">
        <f t="shared" si="612"/>
        <v>0</v>
      </c>
      <c r="BI193" s="182" t="b">
        <f t="shared" si="612"/>
        <v>0</v>
      </c>
      <c r="BJ193" s="182" t="b">
        <f t="shared" si="612"/>
        <v>0</v>
      </c>
      <c r="BK193" s="182" t="b">
        <f t="shared" si="612"/>
        <v>0</v>
      </c>
      <c r="BL193" s="182" t="b">
        <f t="shared" si="612"/>
        <v>0</v>
      </c>
      <c r="BM193" s="182" t="b">
        <f t="shared" si="612"/>
        <v>0</v>
      </c>
      <c r="BN193" s="182" t="b">
        <f t="shared" si="612"/>
        <v>0</v>
      </c>
      <c r="BO193" s="182" t="b">
        <f t="shared" si="612"/>
        <v>0</v>
      </c>
      <c r="BP193" s="182" t="b">
        <f t="shared" si="612"/>
        <v>0</v>
      </c>
      <c r="BQ193" s="182" t="b">
        <f t="shared" si="612"/>
        <v>0</v>
      </c>
      <c r="BR193" s="182" t="b">
        <f t="shared" si="612"/>
        <v>0</v>
      </c>
      <c r="BS193" s="182" t="b">
        <f t="shared" si="612"/>
        <v>0</v>
      </c>
      <c r="BT193" s="182" t="b">
        <f t="shared" si="612"/>
        <v>0</v>
      </c>
      <c r="BU193" s="182" t="b">
        <f t="shared" si="612"/>
        <v>0</v>
      </c>
      <c r="BV193" s="182" t="b">
        <f t="shared" si="612"/>
        <v>0</v>
      </c>
      <c r="BW193" s="182" t="b">
        <f t="shared" si="612"/>
        <v>0</v>
      </c>
      <c r="BX193" s="182" t="b">
        <f t="shared" si="612"/>
        <v>0</v>
      </c>
      <c r="BY193" s="182" t="b">
        <f t="shared" si="612"/>
        <v>0</v>
      </c>
      <c r="BZ193" s="182" t="b">
        <f t="shared" si="612"/>
        <v>0</v>
      </c>
    </row>
    <row r="194" spans="38:78" x14ac:dyDescent="0.2">
      <c r="AL194" s="95"/>
      <c r="AM194" s="95"/>
      <c r="AN194" s="95"/>
      <c r="AO194" s="95"/>
      <c r="AP194" s="95"/>
      <c r="AQ194" s="181"/>
      <c r="AR194" s="182" t="b">
        <f>AND(D$11&gt;0,ISNUMBER(SEARCH("C&amp;T: HIV Clinical Services-SD",D$4)))</f>
        <v>0</v>
      </c>
      <c r="AS194" s="182" t="b">
        <f>AND(E$11&gt;0,ISNUMBER(SEARCH("C&amp;T: HIV Clinical Services-SD",E$4)))</f>
        <v>0</v>
      </c>
      <c r="AT194" s="182" t="b">
        <f t="shared" ref="AT194:BZ194" si="613">AND(F$11&gt;0,ISNUMBER(SEARCH("C&amp;T: HIV Clinical Services-SD",F$4)))</f>
        <v>0</v>
      </c>
      <c r="AU194" s="182" t="b">
        <f t="shared" si="613"/>
        <v>0</v>
      </c>
      <c r="AV194" s="182" t="b">
        <f t="shared" si="613"/>
        <v>0</v>
      </c>
      <c r="AW194" s="182" t="b">
        <f t="shared" si="613"/>
        <v>0</v>
      </c>
      <c r="AX194" s="182" t="b">
        <f t="shared" si="613"/>
        <v>0</v>
      </c>
      <c r="AY194" s="182" t="b">
        <f t="shared" si="613"/>
        <v>0</v>
      </c>
      <c r="AZ194" s="182" t="b">
        <f t="shared" si="613"/>
        <v>0</v>
      </c>
      <c r="BA194" s="182" t="b">
        <f t="shared" si="613"/>
        <v>0</v>
      </c>
      <c r="BB194" s="182" t="b">
        <f t="shared" si="613"/>
        <v>0</v>
      </c>
      <c r="BC194" s="182" t="b">
        <f t="shared" si="613"/>
        <v>0</v>
      </c>
      <c r="BD194" s="182" t="b">
        <f t="shared" si="613"/>
        <v>0</v>
      </c>
      <c r="BE194" s="182" t="b">
        <f t="shared" si="613"/>
        <v>0</v>
      </c>
      <c r="BF194" s="182" t="b">
        <f t="shared" si="613"/>
        <v>0</v>
      </c>
      <c r="BG194" s="182" t="b">
        <f t="shared" si="613"/>
        <v>0</v>
      </c>
      <c r="BH194" s="182" t="b">
        <f t="shared" si="613"/>
        <v>0</v>
      </c>
      <c r="BI194" s="182" t="b">
        <f t="shared" si="613"/>
        <v>0</v>
      </c>
      <c r="BJ194" s="182" t="b">
        <f t="shared" si="613"/>
        <v>0</v>
      </c>
      <c r="BK194" s="182" t="b">
        <f t="shared" si="613"/>
        <v>0</v>
      </c>
      <c r="BL194" s="182" t="b">
        <f t="shared" si="613"/>
        <v>0</v>
      </c>
      <c r="BM194" s="182" t="b">
        <f t="shared" si="613"/>
        <v>0</v>
      </c>
      <c r="BN194" s="182" t="b">
        <f t="shared" si="613"/>
        <v>0</v>
      </c>
      <c r="BO194" s="182" t="b">
        <f t="shared" si="613"/>
        <v>0</v>
      </c>
      <c r="BP194" s="182" t="b">
        <f t="shared" si="613"/>
        <v>0</v>
      </c>
      <c r="BQ194" s="182" t="b">
        <f t="shared" si="613"/>
        <v>0</v>
      </c>
      <c r="BR194" s="182" t="b">
        <f t="shared" si="613"/>
        <v>0</v>
      </c>
      <c r="BS194" s="182" t="b">
        <f t="shared" si="613"/>
        <v>0</v>
      </c>
      <c r="BT194" s="182" t="b">
        <f t="shared" si="613"/>
        <v>0</v>
      </c>
      <c r="BU194" s="182" t="b">
        <f t="shared" si="613"/>
        <v>0</v>
      </c>
      <c r="BV194" s="182" t="b">
        <f t="shared" si="613"/>
        <v>0</v>
      </c>
      <c r="BW194" s="182" t="b">
        <f t="shared" si="613"/>
        <v>0</v>
      </c>
      <c r="BX194" s="182" t="b">
        <f t="shared" si="613"/>
        <v>0</v>
      </c>
      <c r="BY194" s="182" t="b">
        <f t="shared" si="613"/>
        <v>0</v>
      </c>
      <c r="BZ194" s="182" t="b">
        <f t="shared" si="613"/>
        <v>0</v>
      </c>
    </row>
    <row r="195" spans="38:78" x14ac:dyDescent="0.2">
      <c r="AL195" s="95"/>
      <c r="AM195" s="95"/>
      <c r="AN195" s="95"/>
      <c r="AO195" s="95"/>
      <c r="AP195" s="95"/>
      <c r="AQ195" s="181"/>
      <c r="AR195" s="182" t="b">
        <f>AND(D$11&gt;0,ISNUMBER(SEARCH("C&amp;T: HIV Drugs-SD",D$4)))</f>
        <v>0</v>
      </c>
      <c r="AS195" s="182" t="b">
        <f>AND(E$11&gt;0,ISNUMBER(SEARCH("C&amp;T: HIV Drugs-SD",E$4)))</f>
        <v>0</v>
      </c>
      <c r="AT195" s="182" t="b">
        <f t="shared" ref="AT195:BZ195" si="614">AND(F$11&gt;0,ISNUMBER(SEARCH("C&amp;T: HIV Drugs-SD",F$4)))</f>
        <v>0</v>
      </c>
      <c r="AU195" s="182" t="b">
        <f t="shared" si="614"/>
        <v>0</v>
      </c>
      <c r="AV195" s="182" t="b">
        <f t="shared" si="614"/>
        <v>0</v>
      </c>
      <c r="AW195" s="182" t="b">
        <f t="shared" si="614"/>
        <v>0</v>
      </c>
      <c r="AX195" s="182" t="b">
        <f t="shared" si="614"/>
        <v>0</v>
      </c>
      <c r="AY195" s="182" t="b">
        <f t="shared" si="614"/>
        <v>0</v>
      </c>
      <c r="AZ195" s="182" t="b">
        <f t="shared" si="614"/>
        <v>0</v>
      </c>
      <c r="BA195" s="182" t="b">
        <f t="shared" si="614"/>
        <v>0</v>
      </c>
      <c r="BB195" s="182" t="b">
        <f t="shared" si="614"/>
        <v>0</v>
      </c>
      <c r="BC195" s="182" t="b">
        <f t="shared" si="614"/>
        <v>0</v>
      </c>
      <c r="BD195" s="182" t="b">
        <f t="shared" si="614"/>
        <v>0</v>
      </c>
      <c r="BE195" s="182" t="b">
        <f t="shared" si="614"/>
        <v>0</v>
      </c>
      <c r="BF195" s="182" t="b">
        <f t="shared" si="614"/>
        <v>0</v>
      </c>
      <c r="BG195" s="182" t="b">
        <f t="shared" si="614"/>
        <v>0</v>
      </c>
      <c r="BH195" s="182" t="b">
        <f t="shared" si="614"/>
        <v>0</v>
      </c>
      <c r="BI195" s="182" t="b">
        <f t="shared" si="614"/>
        <v>0</v>
      </c>
      <c r="BJ195" s="182" t="b">
        <f t="shared" si="614"/>
        <v>0</v>
      </c>
      <c r="BK195" s="182" t="b">
        <f t="shared" si="614"/>
        <v>0</v>
      </c>
      <c r="BL195" s="182" t="b">
        <f t="shared" si="614"/>
        <v>0</v>
      </c>
      <c r="BM195" s="182" t="b">
        <f t="shared" si="614"/>
        <v>0</v>
      </c>
      <c r="BN195" s="182" t="b">
        <f t="shared" si="614"/>
        <v>0</v>
      </c>
      <c r="BO195" s="182" t="b">
        <f t="shared" si="614"/>
        <v>0</v>
      </c>
      <c r="BP195" s="182" t="b">
        <f t="shared" si="614"/>
        <v>0</v>
      </c>
      <c r="BQ195" s="182" t="b">
        <f t="shared" si="614"/>
        <v>0</v>
      </c>
      <c r="BR195" s="182" t="b">
        <f t="shared" si="614"/>
        <v>0</v>
      </c>
      <c r="BS195" s="182" t="b">
        <f t="shared" si="614"/>
        <v>0</v>
      </c>
      <c r="BT195" s="182" t="b">
        <f t="shared" si="614"/>
        <v>0</v>
      </c>
      <c r="BU195" s="182" t="b">
        <f t="shared" si="614"/>
        <v>0</v>
      </c>
      <c r="BV195" s="182" t="b">
        <f t="shared" si="614"/>
        <v>0</v>
      </c>
      <c r="BW195" s="182" t="b">
        <f t="shared" si="614"/>
        <v>0</v>
      </c>
      <c r="BX195" s="182" t="b">
        <f t="shared" si="614"/>
        <v>0</v>
      </c>
      <c r="BY195" s="182" t="b">
        <f t="shared" si="614"/>
        <v>0</v>
      </c>
      <c r="BZ195" s="182" t="b">
        <f t="shared" si="614"/>
        <v>0</v>
      </c>
    </row>
    <row r="196" spans="38:78" x14ac:dyDescent="0.2">
      <c r="AQ196" s="170"/>
      <c r="AR196" s="171" t="b">
        <f>AND(D$11&gt;0,ISNUMBER(SEARCH("C&amp;T: HIV Laboratory Services-SD",D$4)))</f>
        <v>0</v>
      </c>
      <c r="AS196" s="171" t="b">
        <f>AND(E$11&gt;0,ISNUMBER(SEARCH("C&amp;T: HIV Laboratory Services-SD",E$4)))</f>
        <v>0</v>
      </c>
      <c r="AT196" s="171" t="b">
        <f t="shared" ref="AT196:BZ196" si="615">AND(F$11&gt;0,ISNUMBER(SEARCH("C&amp;T: HIV Laboratory Services-SD",F$4)))</f>
        <v>0</v>
      </c>
      <c r="AU196" s="171" t="b">
        <f t="shared" si="615"/>
        <v>0</v>
      </c>
      <c r="AV196" s="171" t="b">
        <f t="shared" si="615"/>
        <v>0</v>
      </c>
      <c r="AW196" s="171" t="b">
        <f t="shared" si="615"/>
        <v>0</v>
      </c>
      <c r="AX196" s="171" t="b">
        <f t="shared" si="615"/>
        <v>0</v>
      </c>
      <c r="AY196" s="171" t="b">
        <f t="shared" si="615"/>
        <v>0</v>
      </c>
      <c r="AZ196" s="171" t="b">
        <f t="shared" si="615"/>
        <v>0</v>
      </c>
      <c r="BA196" s="171" t="b">
        <f t="shared" si="615"/>
        <v>0</v>
      </c>
      <c r="BB196" s="171" t="b">
        <f t="shared" si="615"/>
        <v>0</v>
      </c>
      <c r="BC196" s="171" t="b">
        <f t="shared" si="615"/>
        <v>0</v>
      </c>
      <c r="BD196" s="171" t="b">
        <f t="shared" si="615"/>
        <v>0</v>
      </c>
      <c r="BE196" s="171" t="b">
        <f t="shared" si="615"/>
        <v>0</v>
      </c>
      <c r="BF196" s="171" t="b">
        <f t="shared" si="615"/>
        <v>0</v>
      </c>
      <c r="BG196" s="171" t="b">
        <f t="shared" si="615"/>
        <v>0</v>
      </c>
      <c r="BH196" s="171" t="b">
        <f t="shared" si="615"/>
        <v>0</v>
      </c>
      <c r="BI196" s="171" t="b">
        <f t="shared" si="615"/>
        <v>0</v>
      </c>
      <c r="BJ196" s="171" t="b">
        <f t="shared" si="615"/>
        <v>0</v>
      </c>
      <c r="BK196" s="171" t="b">
        <f t="shared" si="615"/>
        <v>0</v>
      </c>
      <c r="BL196" s="171" t="b">
        <f t="shared" si="615"/>
        <v>0</v>
      </c>
      <c r="BM196" s="171" t="b">
        <f t="shared" si="615"/>
        <v>0</v>
      </c>
      <c r="BN196" s="171" t="b">
        <f t="shared" si="615"/>
        <v>0</v>
      </c>
      <c r="BO196" s="171" t="b">
        <f t="shared" si="615"/>
        <v>0</v>
      </c>
      <c r="BP196" s="171" t="b">
        <f t="shared" si="615"/>
        <v>0</v>
      </c>
      <c r="BQ196" s="171" t="b">
        <f t="shared" si="615"/>
        <v>0</v>
      </c>
      <c r="BR196" s="171" t="b">
        <f t="shared" si="615"/>
        <v>0</v>
      </c>
      <c r="BS196" s="171" t="b">
        <f t="shared" si="615"/>
        <v>0</v>
      </c>
      <c r="BT196" s="171" t="b">
        <f t="shared" si="615"/>
        <v>0</v>
      </c>
      <c r="BU196" s="171" t="b">
        <f t="shared" si="615"/>
        <v>0</v>
      </c>
      <c r="BV196" s="171" t="b">
        <f t="shared" si="615"/>
        <v>0</v>
      </c>
      <c r="BW196" s="171" t="b">
        <f t="shared" si="615"/>
        <v>0</v>
      </c>
      <c r="BX196" s="171" t="b">
        <f t="shared" si="615"/>
        <v>0</v>
      </c>
      <c r="BY196" s="171" t="b">
        <f t="shared" si="615"/>
        <v>0</v>
      </c>
      <c r="BZ196" s="171" t="b">
        <f t="shared" si="615"/>
        <v>0</v>
      </c>
    </row>
    <row r="197" spans="38:78" x14ac:dyDescent="0.2">
      <c r="AQ197" s="170"/>
      <c r="AR197" s="171" t="b">
        <f>AND(D$11&gt;0,ISNUMBER(SEARCH("C&amp;T: Not Disaggregated-SD",D$4)))</f>
        <v>0</v>
      </c>
      <c r="AS197" s="171" t="b">
        <f>AND(E$11&gt;0,ISNUMBER(SEARCH("C&amp;T: Not Disaggregated-SD",E$4)))</f>
        <v>0</v>
      </c>
      <c r="AT197" s="171" t="b">
        <f t="shared" ref="AT197:BZ197" si="616">AND(F$11&gt;0,ISNUMBER(SEARCH("C&amp;T: Not Disaggregated-SD",F$4)))</f>
        <v>0</v>
      </c>
      <c r="AU197" s="171" t="b">
        <f t="shared" si="616"/>
        <v>0</v>
      </c>
      <c r="AV197" s="171" t="b">
        <f t="shared" si="616"/>
        <v>0</v>
      </c>
      <c r="AW197" s="171" t="b">
        <f t="shared" si="616"/>
        <v>0</v>
      </c>
      <c r="AX197" s="171" t="b">
        <f t="shared" si="616"/>
        <v>0</v>
      </c>
      <c r="AY197" s="171" t="b">
        <f t="shared" si="616"/>
        <v>0</v>
      </c>
      <c r="AZ197" s="171" t="b">
        <f t="shared" si="616"/>
        <v>0</v>
      </c>
      <c r="BA197" s="171" t="b">
        <f t="shared" si="616"/>
        <v>0</v>
      </c>
      <c r="BB197" s="171" t="b">
        <f t="shared" si="616"/>
        <v>0</v>
      </c>
      <c r="BC197" s="171" t="b">
        <f t="shared" si="616"/>
        <v>0</v>
      </c>
      <c r="BD197" s="171" t="b">
        <f t="shared" si="616"/>
        <v>0</v>
      </c>
      <c r="BE197" s="171" t="b">
        <f t="shared" si="616"/>
        <v>0</v>
      </c>
      <c r="BF197" s="171" t="b">
        <f t="shared" si="616"/>
        <v>0</v>
      </c>
      <c r="BG197" s="171" t="b">
        <f t="shared" si="616"/>
        <v>0</v>
      </c>
      <c r="BH197" s="171" t="b">
        <f t="shared" si="616"/>
        <v>0</v>
      </c>
      <c r="BI197" s="171" t="b">
        <f t="shared" si="616"/>
        <v>0</v>
      </c>
      <c r="BJ197" s="171" t="b">
        <f t="shared" si="616"/>
        <v>0</v>
      </c>
      <c r="BK197" s="171" t="b">
        <f t="shared" si="616"/>
        <v>0</v>
      </c>
      <c r="BL197" s="171" t="b">
        <f t="shared" si="616"/>
        <v>0</v>
      </c>
      <c r="BM197" s="171" t="b">
        <f t="shared" si="616"/>
        <v>0</v>
      </c>
      <c r="BN197" s="171" t="b">
        <f t="shared" si="616"/>
        <v>0</v>
      </c>
      <c r="BO197" s="171" t="b">
        <f t="shared" si="616"/>
        <v>0</v>
      </c>
      <c r="BP197" s="171" t="b">
        <f t="shared" si="616"/>
        <v>0</v>
      </c>
      <c r="BQ197" s="171" t="b">
        <f t="shared" si="616"/>
        <v>0</v>
      </c>
      <c r="BR197" s="171" t="b">
        <f t="shared" si="616"/>
        <v>0</v>
      </c>
      <c r="BS197" s="171" t="b">
        <f t="shared" si="616"/>
        <v>0</v>
      </c>
      <c r="BT197" s="171" t="b">
        <f t="shared" si="616"/>
        <v>0</v>
      </c>
      <c r="BU197" s="171" t="b">
        <f t="shared" si="616"/>
        <v>0</v>
      </c>
      <c r="BV197" s="171" t="b">
        <f t="shared" si="616"/>
        <v>0</v>
      </c>
      <c r="BW197" s="171" t="b">
        <f t="shared" si="616"/>
        <v>0</v>
      </c>
      <c r="BX197" s="171" t="b">
        <f t="shared" si="616"/>
        <v>0</v>
      </c>
      <c r="BY197" s="171" t="b">
        <f t="shared" si="616"/>
        <v>0</v>
      </c>
      <c r="BZ197" s="171" t="b">
        <f t="shared" si="616"/>
        <v>0</v>
      </c>
    </row>
    <row r="198" spans="38:78" x14ac:dyDescent="0.2">
      <c r="AQ198" s="170"/>
      <c r="AR198" s="171" t="b">
        <f>AND(D$11&gt;0,ISNUMBER(SEARCH("HTS: Community-based testing-SD",D$4)))</f>
        <v>0</v>
      </c>
      <c r="AS198" s="171" t="b">
        <f>AND(E$11&gt;0,ISNUMBER(SEARCH("HTS: Community-based testing-SD",E$4)))</f>
        <v>0</v>
      </c>
      <c r="AT198" s="171" t="b">
        <f t="shared" ref="AT198:BZ198" si="617">AND(F$11&gt;0,ISNUMBER(SEARCH("HTS: Community-based testing-SD",F$4)))</f>
        <v>0</v>
      </c>
      <c r="AU198" s="171" t="b">
        <f t="shared" si="617"/>
        <v>0</v>
      </c>
      <c r="AV198" s="171" t="b">
        <f t="shared" si="617"/>
        <v>0</v>
      </c>
      <c r="AW198" s="171" t="b">
        <f t="shared" si="617"/>
        <v>0</v>
      </c>
      <c r="AX198" s="171" t="b">
        <f t="shared" si="617"/>
        <v>0</v>
      </c>
      <c r="AY198" s="171" t="b">
        <f t="shared" si="617"/>
        <v>0</v>
      </c>
      <c r="AZ198" s="171" t="b">
        <f t="shared" si="617"/>
        <v>0</v>
      </c>
      <c r="BA198" s="171" t="b">
        <f t="shared" si="617"/>
        <v>0</v>
      </c>
      <c r="BB198" s="171" t="b">
        <f t="shared" si="617"/>
        <v>0</v>
      </c>
      <c r="BC198" s="171" t="b">
        <f t="shared" si="617"/>
        <v>0</v>
      </c>
      <c r="BD198" s="171" t="b">
        <f t="shared" si="617"/>
        <v>0</v>
      </c>
      <c r="BE198" s="171" t="b">
        <f t="shared" si="617"/>
        <v>0</v>
      </c>
      <c r="BF198" s="171" t="b">
        <f t="shared" si="617"/>
        <v>0</v>
      </c>
      <c r="BG198" s="171" t="b">
        <f t="shared" si="617"/>
        <v>0</v>
      </c>
      <c r="BH198" s="171" t="b">
        <f t="shared" si="617"/>
        <v>0</v>
      </c>
      <c r="BI198" s="171" t="b">
        <f t="shared" si="617"/>
        <v>0</v>
      </c>
      <c r="BJ198" s="171" t="b">
        <f t="shared" si="617"/>
        <v>0</v>
      </c>
      <c r="BK198" s="171" t="b">
        <f t="shared" si="617"/>
        <v>0</v>
      </c>
      <c r="BL198" s="171" t="b">
        <f t="shared" si="617"/>
        <v>0</v>
      </c>
      <c r="BM198" s="171" t="b">
        <f t="shared" si="617"/>
        <v>0</v>
      </c>
      <c r="BN198" s="171" t="b">
        <f t="shared" si="617"/>
        <v>0</v>
      </c>
      <c r="BO198" s="171" t="b">
        <f t="shared" si="617"/>
        <v>0</v>
      </c>
      <c r="BP198" s="171" t="b">
        <f t="shared" si="617"/>
        <v>0</v>
      </c>
      <c r="BQ198" s="171" t="b">
        <f t="shared" si="617"/>
        <v>0</v>
      </c>
      <c r="BR198" s="171" t="b">
        <f t="shared" si="617"/>
        <v>0</v>
      </c>
      <c r="BS198" s="171" t="b">
        <f t="shared" si="617"/>
        <v>0</v>
      </c>
      <c r="BT198" s="171" t="b">
        <f t="shared" si="617"/>
        <v>0</v>
      </c>
      <c r="BU198" s="171" t="b">
        <f t="shared" si="617"/>
        <v>0</v>
      </c>
      <c r="BV198" s="171" t="b">
        <f t="shared" si="617"/>
        <v>0</v>
      </c>
      <c r="BW198" s="171" t="b">
        <f t="shared" si="617"/>
        <v>0</v>
      </c>
      <c r="BX198" s="171" t="b">
        <f t="shared" si="617"/>
        <v>0</v>
      </c>
      <c r="BY198" s="171" t="b">
        <f t="shared" si="617"/>
        <v>0</v>
      </c>
      <c r="BZ198" s="171" t="b">
        <f t="shared" si="617"/>
        <v>0</v>
      </c>
    </row>
    <row r="199" spans="38:78" x14ac:dyDescent="0.2">
      <c r="AQ199" s="170"/>
      <c r="AR199" s="171" t="b">
        <f>AND(D$11&gt;0,ISNUMBER(SEARCH("HTS: Facility-based testing-SD",D$4)))</f>
        <v>0</v>
      </c>
      <c r="AS199" s="171" t="b">
        <f>AND(E$11&gt;0,ISNUMBER(SEARCH("HTS: Facility-based testing-SD",E$4)))</f>
        <v>0</v>
      </c>
      <c r="AT199" s="171" t="b">
        <f t="shared" ref="AT199:BZ199" si="618">AND(F$11&gt;0,ISNUMBER(SEARCH("HTS: Facility-based testing-SD",F$4)))</f>
        <v>0</v>
      </c>
      <c r="AU199" s="171" t="b">
        <f t="shared" si="618"/>
        <v>0</v>
      </c>
      <c r="AV199" s="171" t="b">
        <f t="shared" si="618"/>
        <v>0</v>
      </c>
      <c r="AW199" s="171" t="b">
        <f t="shared" si="618"/>
        <v>0</v>
      </c>
      <c r="AX199" s="171" t="b">
        <f t="shared" si="618"/>
        <v>0</v>
      </c>
      <c r="AY199" s="171" t="b">
        <f t="shared" si="618"/>
        <v>0</v>
      </c>
      <c r="AZ199" s="171" t="b">
        <f t="shared" si="618"/>
        <v>0</v>
      </c>
      <c r="BA199" s="171" t="b">
        <f t="shared" si="618"/>
        <v>0</v>
      </c>
      <c r="BB199" s="171" t="b">
        <f t="shared" si="618"/>
        <v>0</v>
      </c>
      <c r="BC199" s="171" t="b">
        <f t="shared" si="618"/>
        <v>0</v>
      </c>
      <c r="BD199" s="171" t="b">
        <f t="shared" si="618"/>
        <v>0</v>
      </c>
      <c r="BE199" s="171" t="b">
        <f t="shared" si="618"/>
        <v>0</v>
      </c>
      <c r="BF199" s="171" t="b">
        <f t="shared" si="618"/>
        <v>0</v>
      </c>
      <c r="BG199" s="171" t="b">
        <f t="shared" si="618"/>
        <v>0</v>
      </c>
      <c r="BH199" s="171" t="b">
        <f t="shared" si="618"/>
        <v>0</v>
      </c>
      <c r="BI199" s="171" t="b">
        <f t="shared" si="618"/>
        <v>0</v>
      </c>
      <c r="BJ199" s="171" t="b">
        <f t="shared" si="618"/>
        <v>0</v>
      </c>
      <c r="BK199" s="171" t="b">
        <f t="shared" si="618"/>
        <v>0</v>
      </c>
      <c r="BL199" s="171" t="b">
        <f t="shared" si="618"/>
        <v>0</v>
      </c>
      <c r="BM199" s="171" t="b">
        <f t="shared" si="618"/>
        <v>0</v>
      </c>
      <c r="BN199" s="171" t="b">
        <f t="shared" si="618"/>
        <v>0</v>
      </c>
      <c r="BO199" s="171" t="b">
        <f t="shared" si="618"/>
        <v>0</v>
      </c>
      <c r="BP199" s="171" t="b">
        <f t="shared" si="618"/>
        <v>0</v>
      </c>
      <c r="BQ199" s="171" t="b">
        <f t="shared" si="618"/>
        <v>0</v>
      </c>
      <c r="BR199" s="171" t="b">
        <f t="shared" si="618"/>
        <v>0</v>
      </c>
      <c r="BS199" s="171" t="b">
        <f t="shared" si="618"/>
        <v>0</v>
      </c>
      <c r="BT199" s="171" t="b">
        <f t="shared" si="618"/>
        <v>0</v>
      </c>
      <c r="BU199" s="171" t="b">
        <f t="shared" si="618"/>
        <v>0</v>
      </c>
      <c r="BV199" s="171" t="b">
        <f t="shared" si="618"/>
        <v>0</v>
      </c>
      <c r="BW199" s="171" t="b">
        <f t="shared" si="618"/>
        <v>0</v>
      </c>
      <c r="BX199" s="171" t="b">
        <f t="shared" si="618"/>
        <v>0</v>
      </c>
      <c r="BY199" s="171" t="b">
        <f t="shared" si="618"/>
        <v>0</v>
      </c>
      <c r="BZ199" s="171" t="b">
        <f t="shared" si="618"/>
        <v>0</v>
      </c>
    </row>
    <row r="205" spans="38:78" x14ac:dyDescent="0.2">
      <c r="AS205" s="172"/>
    </row>
    <row r="206" spans="38:78" x14ac:dyDescent="0.2">
      <c r="AS206" s="172"/>
    </row>
    <row r="207" spans="38:78" x14ac:dyDescent="0.2">
      <c r="AS207" s="172"/>
    </row>
    <row r="208" spans="38:78" x14ac:dyDescent="0.2">
      <c r="AS208" s="172"/>
    </row>
  </sheetData>
  <sheetProtection algorithmName="SHA-512" hashValue="tR3cH3KMwjQWTH7c6alDpU86nX47jM5FL81e9fuRvkjYe+sDwwWgE5XMp5A5OTwUsDlctd0ZHCzLyE2zZpHEcQ==" saltValue="cG+oOh4HNHTHkpO7oc6Yzw==" spinCount="100000" sheet="1" objects="1" scenarios="1"/>
  <phoneticPr fontId="25" type="noConversion"/>
  <conditionalFormatting sqref="D17:AL17">
    <cfRule type="containsErrors" dxfId="301" priority="295">
      <formula>ISERROR(D17)</formula>
    </cfRule>
  </conditionalFormatting>
  <conditionalFormatting sqref="D21:E21 G21:AL21 D22:D27">
    <cfRule type="containsErrors" dxfId="300" priority="294">
      <formula>ISERROR(D21)</formula>
    </cfRule>
  </conditionalFormatting>
  <conditionalFormatting sqref="E22 G22:AL22">
    <cfRule type="containsErrors" dxfId="299" priority="293">
      <formula>ISERROR(E22)</formula>
    </cfRule>
  </conditionalFormatting>
  <conditionalFormatting sqref="D15:AL15">
    <cfRule type="containsErrors" dxfId="298" priority="291">
      <formula>ISERROR(D15)</formula>
    </cfRule>
  </conditionalFormatting>
  <conditionalFormatting sqref="D16:AL16">
    <cfRule type="containsErrors" dxfId="297" priority="290">
      <formula>ISERROR(D16)</formula>
    </cfRule>
  </conditionalFormatting>
  <conditionalFormatting sqref="D18:AL19 F20:F27">
    <cfRule type="containsErrors" dxfId="296" priority="289">
      <formula>ISERROR(D18)</formula>
    </cfRule>
  </conditionalFormatting>
  <conditionalFormatting sqref="D20:E20 G20:AL20">
    <cfRule type="containsErrors" dxfId="295" priority="288">
      <formula>ISERROR(D20)</formula>
    </cfRule>
  </conditionalFormatting>
  <conditionalFormatting sqref="E24 G24:AL24">
    <cfRule type="containsErrors" dxfId="294" priority="287">
      <formula>ISERROR(E24)</formula>
    </cfRule>
  </conditionalFormatting>
  <conditionalFormatting sqref="E25:E27 G25:AL27">
    <cfRule type="containsErrors" dxfId="293" priority="286">
      <formula>ISERROR(E25)</formula>
    </cfRule>
  </conditionalFormatting>
  <conditionalFormatting sqref="D11:AL11">
    <cfRule type="expression" dxfId="292" priority="11">
      <formula>AND(D$11&gt;0,ISNUMBER(SEARCH("SE: Not Disaggregated-SD",D$4)))</formula>
    </cfRule>
    <cfRule type="expression" dxfId="291" priority="111">
      <formula>AND(D$11&gt;0,ISNUMBER(SEARCH("SE: Psychosocial support-SD",D$4)))</formula>
    </cfRule>
    <cfRule type="expression" dxfId="290" priority="112">
      <formula>AND(D$11&gt;0,ISNUMBER(SEARCH("SE: Legal, human rights &amp; protection-SD",D$4)))</formula>
    </cfRule>
    <cfRule type="expression" dxfId="289" priority="113">
      <formula>AND(D$11&gt;0,ISNUMBER(SEARCH("SE: Food and nutrition-SD",D$4)))</formula>
    </cfRule>
    <cfRule type="expression" dxfId="288" priority="114">
      <formula>AND(D$11&gt;0,ISNUMBER(SEARCH("SE: Education assistance-SD",D$4)))</formula>
    </cfRule>
    <cfRule type="expression" dxfId="287" priority="115">
      <formula>AND(D$11&gt;0,ISNUMBER(SEARCH("SE: Economic strengthening-SD",D$4)))</formula>
    </cfRule>
    <cfRule type="expression" dxfId="286" priority="145">
      <formula>AND(D$11&gt;0,ISNUMBER(SEARCH("PREV: VMMC-SD",D$4)))</formula>
    </cfRule>
    <cfRule type="expression" dxfId="285" priority="146">
      <formula>AND(D$11&gt;0,ISNUMBER(SEARCH("PREV: Primary prevention of HIV and sexual violence-SD",D$4)))</formula>
    </cfRule>
    <cfRule type="expression" dxfId="284" priority="147">
      <formula>AND(D$11&gt;0,ISNUMBER(SEARCH("PREV: PrEP-SD",D$4)))</formula>
    </cfRule>
    <cfRule type="expression" dxfId="283" priority="148">
      <formula>AND(D$11&gt;0,ISNUMBER(SEARCH("PREV: Not Disaggregated-SD",D$4)))</formula>
    </cfRule>
    <cfRule type="expression" dxfId="282" priority="149">
      <formula>AND(D$11&gt;0,ISNUMBER(SEARCH("PREV: Medication assisted treatment-SD",D$4)))</formula>
    </cfRule>
    <cfRule type="expression" dxfId="281" priority="150">
      <formula>AND(D$11&gt;0,ISNUMBER(SEARCH("PREV: Condom &amp; Lubricant Programming-SD",D$4)))</formula>
    </cfRule>
    <cfRule type="expression" dxfId="280" priority="176">
      <formula>AND(D$11&gt;0,ISNUMBER(SEARCH("HTS: Not Disaggregated-SD",D$4)))</formula>
    </cfRule>
    <cfRule type="expression" dxfId="279" priority="177">
      <formula>AND(D$11&gt;0,ISNUMBER(SEARCH("HTS: Facility-based testing-SD",D$4)))</formula>
    </cfRule>
    <cfRule type="expression" dxfId="278" priority="196">
      <formula>AND(D$11&gt;0,ISNUMBER(SEARCH("C&amp;T: Not Disaggregated-SD",D$4)))</formula>
    </cfRule>
    <cfRule type="expression" dxfId="277" priority="197">
      <formula>AND(D$11&gt;0,ISNUMBER(SEARCH("SE: Case Management-SD",D$4)))</formula>
    </cfRule>
    <cfRule type="expression" dxfId="276" priority="198">
      <formula>AND(D$11&gt;0,ISNUMBER(SEARCH("C&amp;T: HIV Laboratory Services-SD",D$4)))</formula>
    </cfRule>
    <cfRule type="expression" dxfId="275" priority="199">
      <formula>AND(D$11&gt;0,ISNUMBER(SEARCH("C&amp;T: HIV Drugs-SD",D$4)))</formula>
    </cfRule>
    <cfRule type="expression" dxfId="274" priority="256">
      <formula>AND(D$11&gt;0,ISNUMBER(SEARCH("extra_rule_cannot_delete",D$4)))</formula>
    </cfRule>
    <cfRule type="expression" dxfId="273" priority="257">
      <formula>AND(D$11&gt;0,ISNUMBER(SEARCH("PREV: Comm. mobilization, behavior &amp; norms change-SD",D$4)))</formula>
    </cfRule>
    <cfRule type="expression" dxfId="272" priority="258">
      <formula>AND(D$11&gt;0,ISNUMBER(SEARCH("HTS: Community-based testing-SD",D$4)))</formula>
    </cfRule>
    <cfRule type="expression" dxfId="271" priority="259">
      <formula>AND(D$11&gt;0,ISNUMBER(SEARCH("C&amp;T: HIV Clinical Services-SD",D$4)))</formula>
    </cfRule>
  </conditionalFormatting>
  <conditionalFormatting sqref="E15:AL15">
    <cfRule type="expression" dxfId="270" priority="5">
      <formula>IF(AND(ISNUMBER(E15),E15&gt;0,NOT(ISERROR(FIND("ASP: ",E$4)))),TRUE)</formula>
    </cfRule>
    <cfRule type="expression" dxfId="269" priority="253">
      <formula>AND(E$15&gt;0,ISNUMBER(SEARCH("PM:",E$4)))</formula>
    </cfRule>
    <cfRule type="expression" dxfId="268" priority="254">
      <formula>AND(E$15&gt;0,ISNUMBER(SEARCH("HTS:",E$4)))</formula>
    </cfRule>
    <cfRule type="expression" dxfId="267" priority="255">
      <formula>AND(E$15&gt;0,ISNUMBER(SEARCH("ASP:",E$4)))</formula>
    </cfRule>
  </conditionalFormatting>
  <conditionalFormatting sqref="E16:AL16">
    <cfRule type="expression" dxfId="266" priority="251">
      <formula>AND(E$16&gt;0,ISNUMBER(SEARCH("PM:",E$4)))</formula>
    </cfRule>
    <cfRule type="expression" dxfId="265" priority="252">
      <formula>AND(E$16&gt;0,ISNUMBER(SEARCH("ASP:",E$4)))</formula>
    </cfRule>
  </conditionalFormatting>
  <conditionalFormatting sqref="E18:AL18">
    <cfRule type="expression" dxfId="264" priority="99">
      <formula>AND(E$18&gt;0,ISNUMBER(SEARCH("SE: Psychosocial support-NSD",E$4)))</formula>
    </cfRule>
    <cfRule type="expression" dxfId="263" priority="100">
      <formula>AND(E$18&gt;0,ISNUMBER(SEARCH("SE: Not Disaggregated-NSD",E$4)))</formula>
    </cfRule>
    <cfRule type="expression" dxfId="262" priority="101">
      <formula>AND(E$18&gt;0,ISNUMBER(SEARCH("SE: Legal, human rights &amp; protection-NSD",E$4)))</formula>
    </cfRule>
    <cfRule type="expression" dxfId="261" priority="102">
      <formula>AND(E$18&gt;0,ISNUMBER(SEARCH("SE: Food and nutrition-NSD",E$4)))</formula>
    </cfRule>
    <cfRule type="expression" dxfId="260" priority="103">
      <formula>AND(E$18&gt;0,ISNUMBER(SEARCH("SE: Education assistance-NSD",E$4)))</formula>
    </cfRule>
    <cfRule type="expression" dxfId="259" priority="104">
      <formula>AND(E$18&gt;0,ISNUMBER(SEARCH("SE: Economic strengthening-NSD",E$4)))</formula>
    </cfRule>
    <cfRule type="expression" dxfId="258" priority="139">
      <formula>AND(E$18&gt;0,ISNUMBER(SEARCH("PREV: VMMC-NSD",E$4)))</formula>
    </cfRule>
    <cfRule type="expression" dxfId="257" priority="140">
      <formula>AND(E$18&gt;0,ISNUMBER(SEARCH("PREV: Primary prevention of HIV and sexual violence-NSD",E$4)))</formula>
    </cfRule>
    <cfRule type="expression" dxfId="256" priority="141">
      <formula>AND(E$18&gt;0,ISNUMBER(SEARCH("PREV: PrEP-NSD",E$4)))</formula>
    </cfRule>
    <cfRule type="expression" dxfId="255" priority="142">
      <formula>AND(E$18&gt;0,ISNUMBER(SEARCH("PREV: Not Disaggregated-NSD",E$4)))</formula>
    </cfRule>
    <cfRule type="expression" dxfId="254" priority="143">
      <formula>AND(E$18&gt;0,ISNUMBER(SEARCH("PREV: Medication assisted treatment-NSD",E$4)))</formula>
    </cfRule>
    <cfRule type="expression" dxfId="253" priority="144">
      <formula>AND(E$18&gt;0,ISNUMBER(SEARCH("PREV: Condom &amp; Lubricant Programming-NSD",E$4)))</formula>
    </cfRule>
    <cfRule type="expression" dxfId="252" priority="174">
      <formula>AND(E$18&gt;0,ISNUMBER(SEARCH("HTS: Not Disaggregated-NSD",E$4)))</formula>
    </cfRule>
    <cfRule type="expression" dxfId="251" priority="175">
      <formula>AND(E$18&gt;0,ISNUMBER(SEARCH("HTS: Facility-based testing-NSD",E$4)))</formula>
    </cfRule>
    <cfRule type="expression" dxfId="250" priority="207">
      <formula>AND(E$18&gt;0,ISNUMBER(SEARCH("C&amp;T: HIV Drugs-NSD",E$4)))</formula>
    </cfRule>
    <cfRule type="expression" dxfId="249" priority="208">
      <formula>AND(E$18&gt;0,ISNUMBER(SEARCH("C&amp;T: HIV Laboratory Services-NSD",E$4)))</formula>
    </cfRule>
    <cfRule type="expression" dxfId="248" priority="209">
      <formula>AND(E$18&gt;0,ISNUMBER(SEARCH("C&amp;T: Not Disaggregated-NSD",E$4)))</formula>
    </cfRule>
    <cfRule type="expression" dxfId="247" priority="245">
      <formula>AND(E$18&gt;0,ISNUMBER(SEARCH("SE: Case Management-NSD",E$4)))</formula>
    </cfRule>
    <cfRule type="expression" dxfId="246" priority="246">
      <formula>AND(E$18&gt;0,ISNUMBER(SEARCH("PREV: Comm. mobilization, behavior &amp; norms change-NSD",E$4)))</formula>
    </cfRule>
    <cfRule type="expression" dxfId="245" priority="247">
      <formula>AND(E$18&gt;0,ISNUMBER(SEARCH("PM:",E$4)))</formula>
    </cfRule>
    <cfRule type="expression" dxfId="244" priority="248">
      <formula>AND(E$18&gt;0,ISNUMBER(SEARCH("HTS: Community-based testing-NSD",E$4)))</formula>
    </cfRule>
    <cfRule type="expression" dxfId="243" priority="249">
      <formula>AND(E$18&gt;0,ISNUMBER(SEARCH("C&amp;T: HIV Clinical Services-NSD",E$4)))</formula>
    </cfRule>
    <cfRule type="expression" dxfId="242" priority="250">
      <formula>AND(E$18&gt;0,ISNUMBER(SEARCH("ASP:",E$4)))</formula>
    </cfRule>
  </conditionalFormatting>
  <conditionalFormatting sqref="E19:AL19">
    <cfRule type="expression" dxfId="241" priority="73">
      <formula>AND(E$19&gt;0,ISNUMBER(SEARCH("SE: Psychosocial support-NSD",E$4)))</formula>
    </cfRule>
    <cfRule type="expression" dxfId="240" priority="74">
      <formula>AND(E$19&gt;0,ISNUMBER(SEARCH("SE: Not Disaggregated-NSD",E$4)))</formula>
    </cfRule>
    <cfRule type="expression" dxfId="239" priority="75">
      <formula>AND(E$19&gt;0,ISNUMBER(SEARCH("SE: Legal, human rights &amp; protection-NSD",E$4)))</formula>
    </cfRule>
    <cfRule type="expression" dxfId="238" priority="76">
      <formula>AND(E$19&gt;0,ISNUMBER(SEARCH("SE: Food and nutrition-NSD",E$4)))</formula>
    </cfRule>
    <cfRule type="expression" dxfId="237" priority="77">
      <formula>AND(E$19&gt;0,ISNUMBER(SEARCH("SE: Education assistance-NSD",E$4)))</formula>
    </cfRule>
    <cfRule type="expression" dxfId="236" priority="78">
      <formula>AND(E$19&gt;0,ISNUMBER(SEARCH("SE: Economic strengthening-NSD",E$4)))</formula>
    </cfRule>
    <cfRule type="expression" dxfId="235" priority="79">
      <formula>AND(E$19&gt;0,ISNUMBER(SEARCH("PREV: VMMC-NSD",E$4)))</formula>
    </cfRule>
    <cfRule type="expression" dxfId="234" priority="80">
      <formula>AND(E$19&gt;0,ISNUMBER(SEARCH("PREV: Primary prevention of HIV and sexual violence-NSD",E$4)))</formula>
    </cfRule>
    <cfRule type="expression" dxfId="233" priority="81">
      <formula>AND(E$19&gt;0,ISNUMBER(SEARCH("PREV: PrEP-NSD",E$4)))</formula>
    </cfRule>
    <cfRule type="expression" dxfId="232" priority="82">
      <formula>AND(E$19&gt;0,ISNUMBER(SEARCH("PREV: Not Disaggregated-NSD",E$4)))</formula>
    </cfRule>
    <cfRule type="expression" dxfId="231" priority="83">
      <formula>AND(E$19&gt;0,ISNUMBER(SEARCH("PREV: Medication assisted treatment-NSD",E$4)))</formula>
    </cfRule>
    <cfRule type="expression" dxfId="230" priority="84">
      <formula>AND(E$19&gt;0,ISNUMBER(SEARCH("PREV: Condom &amp; Lubricant Programming-NSD",E$4)))</formula>
    </cfRule>
    <cfRule type="expression" dxfId="229" priority="85">
      <formula>AND(E$19&gt;0,ISNUMBER(SEARCH("HTS: Not Disaggregated-NSD",E$4)))</formula>
    </cfRule>
    <cfRule type="expression" dxfId="228" priority="86">
      <formula>AND(E$19&gt;0,ISNUMBER(SEARCH("HTS: Facility-based testing-NSD",E$4)))</formula>
    </cfRule>
    <cfRule type="expression" dxfId="227" priority="204">
      <formula>AND(E$19&gt;0,ISNUMBER(SEARCH("C&amp;T: HIV Drugs-NSD",E$4)))</formula>
    </cfRule>
    <cfRule type="expression" dxfId="226" priority="205">
      <formula>AND(E$19&gt;0,ISNUMBER(SEARCH("C&amp;T: HIV Laboratory Services-NSD",E$4)))</formula>
    </cfRule>
    <cfRule type="expression" dxfId="225" priority="206">
      <formula>AND(E$19&gt;0,ISNUMBER(SEARCH("C&amp;T: Not Disaggregated-NSD",E$4)))</formula>
    </cfRule>
    <cfRule type="expression" dxfId="224" priority="239">
      <formula>AND(E$19&gt;0,ISNUMBER(SEARCH("SE: Case Management-NSD",E$4)))</formula>
    </cfRule>
    <cfRule type="expression" dxfId="223" priority="240">
      <formula>AND(E$19&gt;0,ISNUMBER(SEARCH("PREV: Comm. mobilization, behavior &amp; norms change-NSD",E$4)))</formula>
    </cfRule>
    <cfRule type="expression" dxfId="222" priority="241">
      <formula>AND(E$19&gt;0,ISNUMBER(SEARCH("PM:",E$4)))</formula>
    </cfRule>
    <cfRule type="expression" dxfId="221" priority="242">
      <formula>AND(E$19&gt;0,ISNUMBER(SEARCH("HTS: Community-based testing-NSD",E$4)))</formula>
    </cfRule>
    <cfRule type="expression" dxfId="220" priority="243">
      <formula>AND(E$19&gt;0,ISNUMBER(SEARCH("C&amp;T: HIV Clinical Services-NSD",E$4)))</formula>
    </cfRule>
    <cfRule type="expression" dxfId="219" priority="244">
      <formula>AND(E$19&gt;0,ISNUMBER(SEARCH("ASP:",E$4)))</formula>
    </cfRule>
  </conditionalFormatting>
  <conditionalFormatting sqref="E20:AL20">
    <cfRule type="expression" dxfId="218" priority="238">
      <formula>AND(E$20&gt;0,ISNUMBER(SEARCH("PM:",E$4)))</formula>
    </cfRule>
  </conditionalFormatting>
  <conditionalFormatting sqref="E7:F7 I7:AL7">
    <cfRule type="expression" dxfId="217" priority="93">
      <formula>AND(E$7&gt;0,ISNUMBER(SEARCH("SE: Psychosocial support-NSD",E$4)))</formula>
    </cfRule>
    <cfRule type="expression" dxfId="216" priority="94">
      <formula>AND(E$7&gt;0,ISNUMBER(SEARCH("SE: Not Disaggregated-NSD",E$4)))</formula>
    </cfRule>
    <cfRule type="expression" dxfId="215" priority="95">
      <formula>AND(E$7&gt;0,ISNUMBER(SEARCH("SE: Legal, human rights &amp; protection-NSD",E$4)))</formula>
    </cfRule>
    <cfRule type="expression" dxfId="214" priority="96">
      <formula>AND(E$7&gt;0,ISNUMBER(SEARCH("SE: Food and nutrition-NSD",E$4)))</formula>
    </cfRule>
    <cfRule type="expression" dxfId="213" priority="97">
      <formula>AND(E$7&gt;0,ISNUMBER(SEARCH("SE: Education assistance-NSD",E$4)))</formula>
    </cfRule>
    <cfRule type="expression" dxfId="212" priority="98">
      <formula>AND(E$7&gt;0,ISNUMBER(SEARCH("SE: Economic strengthening-NSD",E$4)))</formula>
    </cfRule>
    <cfRule type="expression" dxfId="211" priority="133">
      <formula>AND(E$7&gt;0,ISNUMBER(SEARCH("PREV: VMMC-NSD",E$4)))</formula>
    </cfRule>
    <cfRule type="expression" dxfId="210" priority="134">
      <formula>AND(E$7&gt;0,ISNUMBER(SEARCH("PREV: Primary prevention of HIV and sexual violence-NSD",E$4)))</formula>
    </cfRule>
    <cfRule type="expression" dxfId="209" priority="135">
      <formula>AND(E$7&gt;0,ISNUMBER(SEARCH("PREV: PrEP-NSD",E$4)))</formula>
    </cfRule>
    <cfRule type="expression" dxfId="208" priority="136">
      <formula>AND(E$7&gt;0,ISNUMBER(SEARCH("PREV: Not Disaggregated-NSD",E$4)))</formula>
    </cfRule>
    <cfRule type="expression" dxfId="207" priority="137">
      <formula>AND(E$7&gt;0,ISNUMBER(SEARCH("PREV: Medication assisted treatment-NSD",E$4)))</formula>
    </cfRule>
    <cfRule type="expression" dxfId="206" priority="138">
      <formula>AND(E$7&gt;0,ISNUMBER(SEARCH("PREV: Condom &amp; Lubricant Programming-NSD",E$4)))</formula>
    </cfRule>
    <cfRule type="expression" dxfId="205" priority="172">
      <formula>AND(E$7&gt;0,ISNUMBER(SEARCH("HTS: Not Disaggregated-NSD",E$4)))</formula>
    </cfRule>
    <cfRule type="expression" dxfId="204" priority="173">
      <formula>AND(E$7&gt;0,ISNUMBER(SEARCH("HTS: Facility-based testing-NSD",E$4)))</formula>
    </cfRule>
    <cfRule type="expression" dxfId="203" priority="186">
      <formula>AND(E$7&gt;0,ISNUMBER(SEARCH("C&amp;T: Not Disaggregated-NSD",E$4)))</formula>
    </cfRule>
    <cfRule type="expression" dxfId="202" priority="187">
      <formula>AND(E$7&gt;0,ISNUMBER(SEARCH("C&amp;T: HIV Laboratory Services-NSD",E$4)))</formula>
    </cfRule>
    <cfRule type="expression" dxfId="201" priority="201">
      <formula>AND(E$7&gt;0,ISNUMBER(SEARCH("C&amp;T: HIV Clinical Services-NSD",E$4)))</formula>
    </cfRule>
    <cfRule type="expression" dxfId="200" priority="216">
      <formula>AND(E$7&gt;0,ISNUMBER(SEARCH("SE: Case Management-NSD",E$4)))</formula>
    </cfRule>
    <cfRule type="expression" dxfId="199" priority="217">
      <formula>AND(E$7&gt;0,ISNUMBER(SEARCH("PREV: Comm. mobilization, behavior &amp; norms change-NSD",E$4)))</formula>
    </cfRule>
    <cfRule type="expression" dxfId="198" priority="218">
      <formula>AND(E$7&gt;0,ISNUMBER(SEARCH("PM:",E$4)))</formula>
    </cfRule>
    <cfRule type="expression" dxfId="197" priority="219">
      <formula>AND(E$7&gt;0,ISNUMBER(SEARCH("HTS: Community-based testing-NSD",E$4)))</formula>
    </cfRule>
    <cfRule type="expression" dxfId="196" priority="220">
      <formula>AND(E$7&gt;0,ISNUMBER(SEARCH("C&amp;T: HIV Drugs-NSD",E$4)))</formula>
    </cfRule>
    <cfRule type="expression" dxfId="195" priority="221">
      <formula>AND(E$7&gt;0,ISNUMBER(SEARCH("ASP:",E$4)))</formula>
    </cfRule>
  </conditionalFormatting>
  <conditionalFormatting sqref="E8:F8 I8:AL8">
    <cfRule type="expression" dxfId="194" priority="87">
      <formula>AND(E$8&gt;0,ISNUMBER(SEARCH("SE: Psychosocial support-NSD",E$4)))</formula>
    </cfRule>
    <cfRule type="expression" dxfId="193" priority="88">
      <formula>AND(E$8&gt;0,ISNUMBER(SEARCH("SE: Not Disaggregated-NSD",E$4)))</formula>
    </cfRule>
    <cfRule type="expression" dxfId="192" priority="89">
      <formula>AND(E$8&gt;0,ISNUMBER(SEARCH("SE: Legal, human rights &amp; protection-NSD",E$4)))</formula>
    </cfRule>
    <cfRule type="expression" dxfId="191" priority="90">
      <formula>AND(E$8&gt;0,ISNUMBER(SEARCH("SE: Food and nutrition-NSD",E$4)))</formula>
    </cfRule>
    <cfRule type="expression" dxfId="190" priority="91">
      <formula>AND(E$8&gt;0,ISNUMBER(SEARCH("SE: Education assistance-NSD",E$4)))</formula>
    </cfRule>
    <cfRule type="expression" dxfId="189" priority="92">
      <formula>AND(E$8&gt;0,ISNUMBER(SEARCH("SE: Economic strengthening-NSD",E$4)))</formula>
    </cfRule>
    <cfRule type="expression" dxfId="188" priority="127">
      <formula>AND(E$8&gt;0,ISNUMBER(SEARCH("PREV: VMMC-NSD",E$4)))</formula>
    </cfRule>
    <cfRule type="expression" dxfId="187" priority="128">
      <formula>AND(E$8&gt;0,ISNUMBER(SEARCH("PREV: Primary prevention of HIV and sexual violence-NSD",E$4)))</formula>
    </cfRule>
    <cfRule type="expression" dxfId="186" priority="129">
      <formula>AND(E$8&gt;0,ISNUMBER(SEARCH("PREV: PrEP-NSD",E$4)))</formula>
    </cfRule>
    <cfRule type="expression" dxfId="185" priority="130">
      <formula>AND(E$8&gt;0,ISNUMBER(SEARCH("PREV: Not Disaggregated-NSD",E$4)))</formula>
    </cfRule>
    <cfRule type="expression" dxfId="184" priority="131">
      <formula>AND(E$8&gt;0,ISNUMBER(SEARCH("PREV: Medication assisted treatment-NSD",E$4)))</formula>
    </cfRule>
    <cfRule type="expression" dxfId="183" priority="132">
      <formula>AND(E$8&gt;0,ISNUMBER(SEARCH("PREV: Condom &amp; Lubricant Programming-NSD",E$4)))</formula>
    </cfRule>
    <cfRule type="expression" dxfId="182" priority="170">
      <formula>AND(E$8&gt;0,ISNUMBER(SEARCH("HTS: Not Disaggregated-NSD",E$4)))</formula>
    </cfRule>
    <cfRule type="expression" dxfId="181" priority="171">
      <formula>AND(E$8&gt;0,ISNUMBER(SEARCH("HTS: Facility-based testing-NSD",E$4)))</formula>
    </cfRule>
    <cfRule type="expression" dxfId="180" priority="184">
      <formula>AND(E$8&gt;0,ISNUMBER(SEARCH("C&amp;T: Not Disaggregated-NSD",E$4)))</formula>
    </cfRule>
    <cfRule type="expression" dxfId="179" priority="185">
      <formula>AND(E$8&gt;0,ISNUMBER(SEARCH("C&amp;T: HIV Laboratory Services-NSD",E$4)))</formula>
    </cfRule>
    <cfRule type="expression" dxfId="178" priority="202">
      <formula>AND(E$8&gt;0,ISNUMBER(SEARCH("C&amp;T: HIV Clinical Services-NSD",E$4)))</formula>
    </cfRule>
    <cfRule type="expression" dxfId="177" priority="210">
      <formula>AND(E$8&gt;0,ISNUMBER(SEARCH("SE: Case Management-NSD",E$4)))</formula>
    </cfRule>
    <cfRule type="expression" dxfId="176" priority="211">
      <formula>AND(E$8&gt;0,ISNUMBER(SEARCH("PREV: Comm. mobilization, behavior &amp; norms change-NSD",E$4)))</formula>
    </cfRule>
    <cfRule type="expression" dxfId="175" priority="212">
      <formula>AND(E$8&gt;0,ISNUMBER(SEARCH("PM:",E$4)))</formula>
    </cfRule>
    <cfRule type="expression" dxfId="174" priority="213">
      <formula>AND(E$8&gt;0,ISNUMBER(SEARCH("HTS: Community-based testing-NSD",E$4)))</formula>
    </cfRule>
    <cfRule type="expression" dxfId="173" priority="214">
      <formula>AND(E$8&gt;0,ISNUMBER(SEARCH("C&amp;T: HIV Drugs-NSD",E$4)))</formula>
    </cfRule>
    <cfRule type="expression" dxfId="172" priority="215">
      <formula>AND(E$8&gt;0,ISNUMBER(SEARCH("ASP:",E$4)))</formula>
    </cfRule>
  </conditionalFormatting>
  <conditionalFormatting sqref="D23:AL23">
    <cfRule type="expression" dxfId="171" priority="10">
      <formula>AND(D$23&gt;0,ISNUMBER(SEARCH("SE: Not Disaggregated-SD",D$4)))</formula>
    </cfRule>
    <cfRule type="expression" dxfId="170" priority="122">
      <formula>AND(D$23&gt;0,ISNUMBER(SEARCH("SE: Psychosocial support-SD",D$4)))</formula>
    </cfRule>
    <cfRule type="expression" dxfId="169" priority="123">
      <formula>AND(D$23&gt;0,ISNUMBER(SEARCH("SE: Legal, human rights &amp; protection-SD",D$4)))</formula>
    </cfRule>
    <cfRule type="expression" dxfId="168" priority="124">
      <formula>AND(D$23&gt;0,ISNUMBER(SEARCH("SE: Food and nutrition-SD",D$4)))</formula>
    </cfRule>
    <cfRule type="expression" dxfId="167" priority="125">
      <formula>AND(D$23&gt;0,ISNUMBER(SEARCH("SE: Education assistance-SD",D$4)))</formula>
    </cfRule>
    <cfRule type="expression" dxfId="166" priority="126">
      <formula>AND(D$23&gt;0,ISNUMBER(SEARCH("SE: Economic strengthening-SD",D$4)))</formula>
    </cfRule>
    <cfRule type="expression" dxfId="165" priority="158">
      <formula>AND(D$23&gt;0,ISNUMBER(SEARCH("PREV: VMMC-SD",D$4)))</formula>
    </cfRule>
    <cfRule type="expression" dxfId="164" priority="159">
      <formula>AND(D$23&gt;0,ISNUMBER(SEARCH("PREV: Primary prevention of HIV and sexual violence-SD",D$4)))</formula>
    </cfRule>
    <cfRule type="expression" dxfId="163" priority="160">
      <formula>AND(D$23&gt;0,ISNUMBER(SEARCH("PREV: PrEP-SD",D$4)))</formula>
    </cfRule>
    <cfRule type="expression" dxfId="162" priority="161">
      <formula>AND(D$23&gt;0,ISNUMBER(SEARCH("PREV: Not Disaggregated-SD",D$4)))</formula>
    </cfRule>
    <cfRule type="expression" dxfId="161" priority="162">
      <formula>AND(D$23&gt;0,ISNUMBER(SEARCH("PREV: Medication assisted treatment-SD",D$4)))</formula>
    </cfRule>
    <cfRule type="expression" dxfId="160" priority="163">
      <formula>AND(D$23&gt;0,ISNUMBER(SEARCH("PREV: Condom &amp; Lubricant Programming-SD",D$4)))</formula>
    </cfRule>
    <cfRule type="expression" dxfId="159" priority="180">
      <formula>AND(D$23&gt;0,ISNUMBER(SEARCH("HTS: Not Disaggregated-SD",D$4)))</formula>
    </cfRule>
    <cfRule type="expression" dxfId="158" priority="181">
      <formula>AND(D$23&gt;0,ISNUMBER(SEARCH("HTS: Facility-based testing-SD",D$4)))</formula>
    </cfRule>
    <cfRule type="expression" dxfId="157" priority="190">
      <formula>AND(D$23&gt;0,ISNUMBER(SEARCH("C&amp;T: Not Disaggregated-SD",D$4)))</formula>
    </cfRule>
    <cfRule type="expression" dxfId="156" priority="191">
      <formula>AND(D$23&gt;0,ISNUMBER(SEARCH("C&amp;T: HIV Laboratory Services-SD",D$4)))</formula>
    </cfRule>
    <cfRule type="expression" dxfId="155" priority="192">
      <formula>AND(D$23&gt;0,ISNUMBER(SEARCH("C&amp;T: HIV Drugs-SD",D$4)))</formula>
    </cfRule>
    <cfRule type="expression" dxfId="154" priority="232">
      <formula>AND(D$23&gt;0,ISNUMBER(SEARCH("PREV: Comm. mobilization, behavior &amp; norms change-SD",D$4)))</formula>
    </cfRule>
    <cfRule type="expression" dxfId="153" priority="233">
      <formula>AND(D$23&gt;0,ISNUMBER(SEARCH("HTS: Community-based testing-SD",D$4)))</formula>
    </cfRule>
    <cfRule type="expression" dxfId="152" priority="234">
      <formula>AND(D$23&gt;0,ISNUMBER(SEARCH("C&amp;T: HIV Clinical Services-SD",D$4)))</formula>
    </cfRule>
    <cfRule type="expression" dxfId="151" priority="261">
      <formula>AND(D$23&gt;0,ISNUMBER(SEARCH("SE: Case Management-SD",D$4)))</formula>
    </cfRule>
  </conditionalFormatting>
  <conditionalFormatting sqref="D22:AL22">
    <cfRule type="expression" dxfId="150" priority="12">
      <formula>AND(D$22&gt;0,ISNUMBER(SEARCH("SE: Not Disaggregated-SD",D$4)))</formula>
    </cfRule>
    <cfRule type="expression" dxfId="149" priority="116">
      <formula>AND(D$22&gt;0,ISNUMBER(SEARCH("SE: Psychosocial support-SD",D$4)))</formula>
    </cfRule>
    <cfRule type="expression" dxfId="148" priority="117">
      <formula>AND(D$22&gt;0,ISNUMBER(SEARCH("SE: Legal, human rights &amp; protection-SD",D$4)))</formula>
    </cfRule>
    <cfRule type="expression" dxfId="147" priority="118">
      <formula>AND(D$22&gt;0,ISNUMBER(SEARCH("SE: Food and nutrition-SD",D$4)))</formula>
    </cfRule>
    <cfRule type="expression" dxfId="146" priority="119">
      <formula>AND(D$22&gt;0,ISNUMBER(SEARCH("SE: Education assistance-SD",D$4)))</formula>
    </cfRule>
    <cfRule type="expression" dxfId="145" priority="120">
      <formula>AND(D$22&gt;0,ISNUMBER(SEARCH("SE: Economic strengthening-SD",D$4)))</formula>
    </cfRule>
    <cfRule type="expression" dxfId="144" priority="121">
      <formula>AND(D$22&gt;0,ISNUMBER(SEARCH("SE: Case Management-SD",D$4)))</formula>
    </cfRule>
    <cfRule type="expression" dxfId="143" priority="151">
      <formula>AND(D$22&gt;0,ISNUMBER(SEARCH("PREV: VMMC-SD",D$4)))</formula>
    </cfRule>
    <cfRule type="expression" dxfId="142" priority="152">
      <formula>AND(D$22&gt;0,ISNUMBER(SEARCH("PREV: Primary prevention of HIV and sexual violence-SD",D$4)))</formula>
    </cfRule>
    <cfRule type="expression" dxfId="141" priority="153">
      <formula>AND(D$22&gt;0,ISNUMBER(SEARCH("PREV: Primary prevention of HIV and sexual violence-SD",D$4)))</formula>
    </cfRule>
    <cfRule type="expression" dxfId="140" priority="154">
      <formula>AND(D$22&gt;0,ISNUMBER(SEARCH("PREV: PrEP-SD",D$4)))</formula>
    </cfRule>
    <cfRule type="expression" dxfId="139" priority="155">
      <formula>AND(D$22&gt;0,ISNUMBER(SEARCH("PREV: Not Disaggregated-SD",D$4)))</formula>
    </cfRule>
    <cfRule type="expression" dxfId="138" priority="156">
      <formula>AND(D$22&gt;0,ISNUMBER(SEARCH("PREV: Medication assisted treatment-SD",D$4)))</formula>
    </cfRule>
    <cfRule type="expression" dxfId="137" priority="157">
      <formula>AND(D$22&gt;0,ISNUMBER(SEARCH("PREV: Condom &amp; Lubricant Programming-SD",D$4)))</formula>
    </cfRule>
    <cfRule type="expression" dxfId="136" priority="178">
      <formula>AND(D$22&gt;0,ISNUMBER(SEARCH("HTS: Not Disaggregated-SD",D$4)))</formula>
    </cfRule>
    <cfRule type="expression" dxfId="135" priority="179">
      <formula>AND(D$22&gt;0,ISNUMBER(SEARCH("HTS: Facility-based testing-SD",D$4)))</formula>
    </cfRule>
    <cfRule type="expression" dxfId="134" priority="193">
      <formula>AND(D$22&gt;0,ISNUMBER(SEARCH("C&amp;T: Not Disaggregated-SD",D$4)))</formula>
    </cfRule>
    <cfRule type="expression" dxfId="133" priority="194">
      <formula>AND(D$22&gt;0,ISNUMBER(SEARCH("C&amp;T: HIV Laboratory Services-SD",D$4)))</formula>
    </cfRule>
    <cfRule type="expression" dxfId="132" priority="195">
      <formula>AND(D$22&gt;0,ISNUMBER(SEARCH("C&amp;T: HIV Drugs-SD",D$4)))</formula>
    </cfRule>
    <cfRule type="expression" dxfId="131" priority="235">
      <formula>AND(D$22&gt;0,ISNUMBER(SEARCH("SE: Case Management-SD",D$4)))</formula>
    </cfRule>
    <cfRule type="expression" dxfId="130" priority="236">
      <formula>AND(D$22&gt;0,ISNUMBER(SEARCH("HTS: Community-based testing-SD",D$4)))</formula>
    </cfRule>
    <cfRule type="expression" dxfId="129" priority="237">
      <formula>AND(D$22&gt;0,ISNUMBER(SEARCH("C&amp;T: HIV Clinical Services-SD",D$4)))</formula>
    </cfRule>
    <cfRule type="expression" dxfId="128" priority="262">
      <formula>AND(D$22&gt;0,ISNUMBER(SEARCH("PREV: Comm. mobilization, behavior &amp; norms change-SD",D$4)))</formula>
    </cfRule>
  </conditionalFormatting>
  <conditionalFormatting sqref="G7:H8">
    <cfRule type="containsErrors" dxfId="127" priority="71">
      <formula>ISERROR(G7)</formula>
    </cfRule>
  </conditionalFormatting>
  <conditionalFormatting sqref="G7:H7">
    <cfRule type="expression" dxfId="126" priority="31">
      <formula>AND(G$7&gt;0,ISNUMBER(SEARCH("SE: Psychosocial support-NSD",G$4)))</formula>
    </cfRule>
    <cfRule type="expression" dxfId="125" priority="32">
      <formula>AND(G$7&gt;0,ISNUMBER(SEARCH("SE: Not Disaggregated-NSD",G$4)))</formula>
    </cfRule>
    <cfRule type="expression" dxfId="124" priority="33">
      <formula>AND(G$7&gt;0,ISNUMBER(SEARCH("SE: Legal, human rights &amp; protection-NSD",G$4)))</formula>
    </cfRule>
    <cfRule type="expression" dxfId="123" priority="34">
      <formula>AND(G$7&gt;0,ISNUMBER(SEARCH("SE: Food and nutrition-NSD",G$4)))</formula>
    </cfRule>
    <cfRule type="expression" dxfId="122" priority="35">
      <formula>AND(G$7&gt;0,ISNUMBER(SEARCH("SE: Education assistance-NSD",G$4)))</formula>
    </cfRule>
    <cfRule type="expression" dxfId="121" priority="36">
      <formula>AND(G$7&gt;0,ISNUMBER(SEARCH("SE: Economic strengthening-NSD",G$4)))</formula>
    </cfRule>
    <cfRule type="expression" dxfId="120" priority="43">
      <formula>AND(G$7&gt;0,ISNUMBER(SEARCH("PREV: VMMC-NSD",G$4)))</formula>
    </cfRule>
    <cfRule type="expression" dxfId="119" priority="44">
      <formula>AND(G$7&gt;0,ISNUMBER(SEARCH("PREV: Primary prevention of HIV and sexual violence-NSD",G$4)))</formula>
    </cfRule>
    <cfRule type="expression" dxfId="118" priority="45">
      <formula>AND(G$7&gt;0,ISNUMBER(SEARCH("PREV: PrEP-NSD",G$4)))</formula>
    </cfRule>
    <cfRule type="expression" dxfId="117" priority="46">
      <formula>AND(G$7&gt;0,ISNUMBER(SEARCH("PREV: Not Disaggregated-NSD",G$4)))</formula>
    </cfRule>
    <cfRule type="expression" dxfId="116" priority="47">
      <formula>AND(G$7&gt;0,ISNUMBER(SEARCH("PREV: Medication assisted treatment-NSD",G$4)))</formula>
    </cfRule>
    <cfRule type="expression" dxfId="115" priority="48">
      <formula>AND(G$7&gt;0,ISNUMBER(SEARCH("PREV: Condom &amp; Lubricant Programming-NSD",G$4)))</formula>
    </cfRule>
    <cfRule type="expression" dxfId="114" priority="51">
      <formula>AND(G$7&gt;0,ISNUMBER(SEARCH("HTS: Not Disaggregated-NSD",G$4)))</formula>
    </cfRule>
    <cfRule type="expression" dxfId="113" priority="52">
      <formula>AND(G$7&gt;0,ISNUMBER(SEARCH("HTS: Facility-based testing-NSD",G$4)))</formula>
    </cfRule>
    <cfRule type="expression" dxfId="112" priority="55">
      <formula>AND(G$7&gt;0,ISNUMBER(SEARCH("C&amp;T: Not Disaggregated-NSD",G$4)))</formula>
    </cfRule>
    <cfRule type="expression" dxfId="111" priority="56">
      <formula>AND(G$7&gt;0,ISNUMBER(SEARCH("C&amp;T: HIV Laboratory Services-NSD",G$4)))</formula>
    </cfRule>
    <cfRule type="expression" dxfId="110" priority="57">
      <formula>AND(G$7&gt;0,ISNUMBER(SEARCH("C&amp;T: HIV Clinical Services-NSD",G$4)))</formula>
    </cfRule>
    <cfRule type="expression" dxfId="109" priority="65">
      <formula>AND(G$7&gt;0,ISNUMBER(SEARCH("SE: Case Management-NSD",G$4)))</formula>
    </cfRule>
    <cfRule type="expression" dxfId="108" priority="66">
      <formula>AND(G$7&gt;0,ISNUMBER(SEARCH("PREV: Comm. mobilization, behavior &amp; norms change-NSD",G$4)))</formula>
    </cfRule>
    <cfRule type="expression" dxfId="107" priority="67">
      <formula>AND(G$7&gt;0,ISNUMBER(SEARCH("PM:",G$4)))</formula>
    </cfRule>
    <cfRule type="expression" dxfId="106" priority="68">
      <formula>AND(G$7&gt;0,ISNUMBER(SEARCH("HTS: Community-based testing-NSD",G$4)))</formula>
    </cfRule>
    <cfRule type="expression" dxfId="105" priority="69">
      <formula>AND(G$7&gt;0,ISNUMBER(SEARCH("C&amp;T: HIV Drugs-NSD",G$4)))</formula>
    </cfRule>
    <cfRule type="expression" dxfId="104" priority="70">
      <formula>AND(G$7&gt;0,ISNUMBER(SEARCH("ASP:",G$4)))</formula>
    </cfRule>
  </conditionalFormatting>
  <conditionalFormatting sqref="G8:H8">
    <cfRule type="expression" dxfId="103" priority="25">
      <formula>AND(G$8&gt;0,ISNUMBER(SEARCH("SE: Psychosocial support-NSD",G$4)))</formula>
    </cfRule>
    <cfRule type="expression" dxfId="102" priority="26">
      <formula>AND(G$8&gt;0,ISNUMBER(SEARCH("SE: Not Disaggregated-NSD",G$4)))</formula>
    </cfRule>
    <cfRule type="expression" dxfId="101" priority="27">
      <formula>AND(G$8&gt;0,ISNUMBER(SEARCH("SE: Legal, human rights &amp; protection-NSD",G$4)))</formula>
    </cfRule>
    <cfRule type="expression" dxfId="100" priority="28">
      <formula>AND(G$8&gt;0,ISNUMBER(SEARCH("SE: Food and nutrition-NSD",G$4)))</formula>
    </cfRule>
    <cfRule type="expression" dxfId="99" priority="29">
      <formula>AND(G$8&gt;0,ISNUMBER(SEARCH("SE: Education assistance-NSD",G$4)))</formula>
    </cfRule>
    <cfRule type="expression" dxfId="98" priority="30">
      <formula>AND(G$8&gt;0,ISNUMBER(SEARCH("SE: Economic strengthening-NSD",G$4)))</formula>
    </cfRule>
    <cfRule type="expression" dxfId="97" priority="37">
      <formula>AND(G$8&gt;0,ISNUMBER(SEARCH("PREV: VMMC-NSD",G$4)))</formula>
    </cfRule>
    <cfRule type="expression" dxfId="96" priority="38">
      <formula>AND(G$8&gt;0,ISNUMBER(SEARCH("PREV: Primary prevention of HIV and sexual violence-NSD",G$4)))</formula>
    </cfRule>
    <cfRule type="expression" dxfId="95" priority="39">
      <formula>AND(G$8&gt;0,ISNUMBER(SEARCH("PREV: PrEP-NSD",G$4)))</formula>
    </cfRule>
    <cfRule type="expression" dxfId="94" priority="40">
      <formula>AND(G$8&gt;0,ISNUMBER(SEARCH("PREV: Not Disaggregated-NSD",G$4)))</formula>
    </cfRule>
    <cfRule type="expression" dxfId="93" priority="41">
      <formula>AND(G$8&gt;0,ISNUMBER(SEARCH("PREV: Medication assisted treatment-NSD",G$4)))</formula>
    </cfRule>
    <cfRule type="expression" dxfId="92" priority="42">
      <formula>AND(G$8&gt;0,ISNUMBER(SEARCH("PREV: Condom &amp; Lubricant Programming-NSD",G$4)))</formula>
    </cfRule>
    <cfRule type="expression" dxfId="91" priority="49">
      <formula>AND(G$8&gt;0,ISNUMBER(SEARCH("HTS: Not Disaggregated-NSD",G$4)))</formula>
    </cfRule>
    <cfRule type="expression" dxfId="90" priority="50">
      <formula>AND(G$8&gt;0,ISNUMBER(SEARCH("HTS: Facility-based testing-NSD",G$4)))</formula>
    </cfRule>
    <cfRule type="expression" dxfId="89" priority="53">
      <formula>AND(G$8&gt;0,ISNUMBER(SEARCH("C&amp;T: Not Disaggregated-NSD",G$4)))</formula>
    </cfRule>
    <cfRule type="expression" dxfId="88" priority="54">
      <formula>AND(G$8&gt;0,ISNUMBER(SEARCH("C&amp;T: HIV Laboratory Services-NSD",G$4)))</formula>
    </cfRule>
    <cfRule type="expression" dxfId="87" priority="58">
      <formula>AND(G$8&gt;0,ISNUMBER(SEARCH("C&amp;T: HIV Clinical Services-NSD",G$4)))</formula>
    </cfRule>
    <cfRule type="expression" dxfId="86" priority="59">
      <formula>AND(G$8&gt;0,ISNUMBER(SEARCH("SE: Case Management-NSD",G$4)))</formula>
    </cfRule>
    <cfRule type="expression" dxfId="85" priority="60">
      <formula>AND(G$8&gt;0,ISNUMBER(SEARCH("PREV: Comm. mobilization, behavior &amp; norms change-NSD",G$4)))</formula>
    </cfRule>
    <cfRule type="expression" dxfId="84" priority="61">
      <formula>AND(G$8&gt;0,ISNUMBER(SEARCH("PM:",G$4)))</formula>
    </cfRule>
    <cfRule type="expression" dxfId="83" priority="62">
      <formula>AND(G$8&gt;0,ISNUMBER(SEARCH("HTS: Community-based testing-NSD",G$4)))</formula>
    </cfRule>
    <cfRule type="expression" dxfId="82" priority="63">
      <formula>AND(G$8&gt;0,ISNUMBER(SEARCH("C&amp;T: HIV Drugs-NSD",G$4)))</formula>
    </cfRule>
    <cfRule type="expression" dxfId="81" priority="64">
      <formula>AND(G$8&gt;0,ISNUMBER(SEARCH("ASP:",G$4)))</formula>
    </cfRule>
  </conditionalFormatting>
  <conditionalFormatting sqref="AN27">
    <cfRule type="containsErrors" dxfId="80" priority="8">
      <formula>ISERROR(AN27)</formula>
    </cfRule>
  </conditionalFormatting>
  <conditionalFormatting sqref="E27:AM27">
    <cfRule type="containsErrors" dxfId="79" priority="7">
      <formula>ISERROR(E27)</formula>
    </cfRule>
  </conditionalFormatting>
  <conditionalFormatting sqref="D27">
    <cfRule type="containsErrors" dxfId="78" priority="6">
      <formula>ISERROR(D27)</formula>
    </cfRule>
  </conditionalFormatting>
  <conditionalFormatting sqref="E22:AL22">
    <cfRule type="expression" dxfId="77" priority="3">
      <formula>IF(AND(ISNUMBER(E22),E22&gt;0,NOT(ISERROR(FIND("-SD",E$4)))),TRUE)</formula>
    </cfRule>
  </conditionalFormatting>
  <conditionalFormatting sqref="D25:AL25">
    <cfRule type="expression" dxfId="76" priority="2">
      <formula>IF(AND(ISNUMBER(D25),D25&gt;0),TRUE)</formula>
    </cfRule>
  </conditionalFormatting>
  <conditionalFormatting sqref="E26:AL26">
    <cfRule type="expression" dxfId="75" priority="513">
      <formula>AND(E$26&gt;0,ISNUMBER(SEARCH("ASP:",E$4)))</formula>
    </cfRule>
  </conditionalFormatting>
  <conditionalFormatting sqref="E24:AL24">
    <cfRule type="expression" dxfId="74" priority="514">
      <formula>AND(E$24&gt;0,ISNUMBER(SEARCH("ASP:",E$4)))</formula>
    </cfRule>
  </conditionalFormatting>
  <conditionalFormatting sqref="D26:AL26">
    <cfRule type="expression" dxfId="73" priority="515">
      <formula>AND(D$26&gt;0,ISNUMBER(SEARCH("SE:",D$4)))</formula>
    </cfRule>
    <cfRule type="expression" dxfId="72" priority="516">
      <formula>AND(D$26&gt;0,ISNUMBER(SEARCH("PREV:",D$4)))</formula>
    </cfRule>
    <cfRule type="expression" dxfId="71" priority="517">
      <formula>AND(D$26&gt;0,ISNUMBER(SEARCH("HTS:",D$4)))</formula>
    </cfRule>
    <cfRule type="expression" dxfId="70" priority="518">
      <formula>AND(D$26&gt;0,ISNUMBER(SEARCH("C&amp;T:",D$4)))</formula>
    </cfRule>
  </conditionalFormatting>
  <conditionalFormatting sqref="D24:AL24">
    <cfRule type="expression" dxfId="69" priority="519">
      <formula>AND(D$24&gt;0,ISNUMBER(SEARCH("SE: Psychosocial support-NSD",D$4)))</formula>
    </cfRule>
    <cfRule type="expression" dxfId="68" priority="520">
      <formula>AND(D$24&gt;0,ISNUMBER(SEARCH("SE: Not Disaggregated-NSD",D$4)))</formula>
    </cfRule>
    <cfRule type="expression" dxfId="67" priority="521">
      <formula>AND(D$24&gt;0,ISNUMBER(SEARCH("SE: Legal, human rights &amp; protection-NSD",D$4)))</formula>
    </cfRule>
    <cfRule type="expression" dxfId="66" priority="522">
      <formula>AND(D$24&gt;0,ISNUMBER(SEARCH("SE: Food and nutrition-NSD",D$4)))</formula>
    </cfRule>
    <cfRule type="expression" dxfId="65" priority="523">
      <formula>AND(D$24&gt;0,ISNUMBER(SEARCH("SE: Education assistance-NSD",D$4)))</formula>
    </cfRule>
    <cfRule type="expression" dxfId="64" priority="524">
      <formula>AND(D$24&gt;0,ISNUMBER(SEARCH("SE: Economic strengthening-NSD",D$4)))</formula>
    </cfRule>
    <cfRule type="expression" dxfId="63" priority="525">
      <formula>AND(D$24&gt;0,ISNUMBER(SEARCH("PREV: VMMC-NSD",D$4)))</formula>
    </cfRule>
    <cfRule type="expression" dxfId="62" priority="526">
      <formula>AND(D$24&gt;0,ISNUMBER(SEARCH("PREV: Primary prevention of HIV and sexual violence-NSD",D$4)))</formula>
    </cfRule>
    <cfRule type="expression" dxfId="61" priority="527">
      <formula>AND(D$24&gt;0,ISNUMBER(SEARCH("PREV: PrEP-NSD",D$4)))</formula>
    </cfRule>
    <cfRule type="expression" dxfId="60" priority="528">
      <formula>AND(D$24&gt;0,ISNUMBER(SEARCH("PREV: Not Disaggregated-NSD",D$4)))</formula>
    </cfRule>
    <cfRule type="expression" dxfId="59" priority="529">
      <formula>AND(D$24&gt;0,ISNUMBER(SEARCH("PREV: Medication assisted treatment-NSD",D$4)))</formula>
    </cfRule>
    <cfRule type="expression" dxfId="58" priority="530">
      <formula>AND(D$24&gt;0,ISNUMBER(SEARCH("PREV: Condom &amp; Lubricant Programming-NSD",D$4)))</formula>
    </cfRule>
    <cfRule type="expression" dxfId="57" priority="531">
      <formula>AND(D$24&gt;0,ISNUMBER(SEARCH("HTS: Not Disaggregated-NSD",D$4)))</formula>
    </cfRule>
    <cfRule type="expression" dxfId="56" priority="532">
      <formula>AND(D$24&gt;0,ISNUMBER(SEARCH("HTS: Facility-based testing-NSD",D$4)))</formula>
    </cfRule>
    <cfRule type="expression" dxfId="55" priority="533">
      <formula>AND(D$24&gt;0,ISNUMBER(SEARCH("C&amp;T: Not Disaggregated-NSD",D$4)))</formula>
    </cfRule>
    <cfRule type="expression" dxfId="54" priority="534">
      <formula>AND(D$24&gt;0,ISNUMBER(SEARCH("C&amp;T: HIV Laboratory Services-NSD",D$4)))</formula>
    </cfRule>
    <cfRule type="expression" dxfId="53" priority="535">
      <formula>AND(D$24&gt;0,ISNUMBER(SEARCH("C&amp;T: HIV Drugs-NSD",D$4)))</formula>
    </cfRule>
    <cfRule type="expression" dxfId="52" priority="536">
      <formula>AND(D$24&gt;0,ISNUMBER(SEARCH("SE: Case Management-NSD",D$4)))</formula>
    </cfRule>
    <cfRule type="expression" dxfId="51" priority="537">
      <formula>AND(D$24&gt;0,ISNUMBER(SEARCH("PREV: Comm. mobilization, behavior &amp; norms change-NSD",D$4)))</formula>
    </cfRule>
    <cfRule type="expression" dxfId="50" priority="538">
      <formula>AND(D$24&gt;0,ISNUMBER(SEARCH("PM:",D$4)))</formula>
    </cfRule>
    <cfRule type="expression" dxfId="49" priority="539">
      <formula>AND(D$24&gt;0,ISNUMBER(SEARCH("HTS: Community-based testing-NSD",D$4)))</formula>
    </cfRule>
    <cfRule type="expression" dxfId="48" priority="540">
      <formula>AND(D$24&gt;0,ISNUMBER(SEARCH("C&amp;T: HIV Clinical Services-NSD",D$4)))</formula>
    </cfRule>
  </conditionalFormatting>
  <dataValidations count="5">
    <dataValidation type="whole" operator="greaterThanOrEqual" allowBlank="1" showInputMessage="1" showErrorMessage="1" sqref="D28:AL28 AM7:AN28" xr:uid="{00000000-0002-0000-0200-000000000000}">
      <formula1>0</formula1>
    </dataValidation>
    <dataValidation type="whole" operator="greaterThanOrEqual" allowBlank="1" showInputMessage="1" showErrorMessage="1" errorTitle="Enter Integer" error="Please enter only non-negative integer values." sqref="D9:D14 D17 D21:D23 E7:AL23 D24:AL27" xr:uid="{00000000-0002-0000-0200-000001000000}">
      <formula1>0</formula1>
    </dataValidation>
    <dataValidation type="list" allowBlank="1" showInputMessage="1" showErrorMessage="1" sqref="D4" xr:uid="{00000000-0002-0000-0200-000006000000}">
      <formula1>COP20_non_pm_program_areas</formula1>
    </dataValidation>
    <dataValidation type="list" allowBlank="1" showInputMessage="1" showErrorMessage="1" sqref="D5:AL5" xr:uid="{E3BAB45E-E755-1846-9C30-0AA6522E873C}">
      <formula1>COP20_beneficiaries</formula1>
    </dataValidation>
    <dataValidation operator="greaterThanOrEqual" allowBlank="1" showInputMessage="1" showErrorMessage="1" errorTitle="Enter Integer" error="Please enter only non-negative integer values." sqref="D7:D27" xr:uid="{00000000-0002-0000-0200-000002000000}"/>
  </dataValidations>
  <pageMargins left="0.25" right="0.25" top="0.75" bottom="0.5" header="0.3" footer="0.3"/>
  <pageSetup fitToWidth="0" pageOrder="overThenDown" orientation="landscape" r:id="rId1"/>
  <headerFooter>
    <oddHeader>&amp;C&amp;"Calibri,Regular"&amp;K000000Work Plan Budget</oddHeader>
  </headerFooter>
  <ignoredErrors>
    <ignoredError sqref="AM1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4" r:id="rId4" name="Drop Down 12">
              <controlPr defaultSize="0" print="0" uiObject="1" autoLine="0" autoPict="0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215900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8" id="{A0C261E2-6097-420C-BB0A-5497B552A24B}">
            <xm:f>'Metadata and Error Checks'!$L$78="X"</xm:f>
            <x14:dxf>
              <fill>
                <patternFill>
                  <bgColor theme="5" tint="0.39994506668294322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expression" priority="408" id="{C49031CD-C966-4B08-8975-ACF3F018E670}">
            <xm:f>'Metadata and Error Checks'!$J$78="x"</xm:f>
            <x14:dxf>
              <fill>
                <patternFill>
                  <bgColor theme="5" tint="0.39994506668294322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406" id="{415B1BB4-C41A-4212-9E06-26FC6F35502E}">
            <xm:f>'Metadata and Error Checks'!$K$78="x"</xm:f>
            <x14:dxf>
              <fill>
                <patternFill>
                  <bgColor theme="5" tint="0.39994506668294322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404" id="{2432C7E6-49A0-4229-9A57-C8FC3898BF64}">
            <xm:f>'Metadata and Error Checks'!$M$78="x"</xm:f>
            <x14:dxf>
              <fill>
                <patternFill>
                  <bgColor theme="5" tint="0.39994506668294322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expression" priority="402" id="{FFB25DF6-5029-4EEB-9821-1B160BEBA6B0}">
            <xm:f>'Metadata and Error Checks'!$N$78="x"</xm:f>
            <x14:dxf>
              <fill>
                <patternFill>
                  <bgColor theme="5" tint="0.39994506668294322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expression" priority="400" id="{F488246C-E346-4A20-A897-B520B047774A}">
            <xm:f>'Metadata and Error Checks'!$O$78="x"</xm:f>
            <x14:dxf>
              <fill>
                <patternFill>
                  <bgColor theme="5" tint="0.39994506668294322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expression" priority="398" id="{F65DC04D-4519-4B40-BE54-6AD7938766FE}">
            <xm:f>'Metadata and Error Checks'!$P$78="x"</xm:f>
            <x14:dxf>
              <fill>
                <patternFill>
                  <bgColor theme="5" tint="0.39994506668294322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expression" priority="396" id="{0D69E89B-9977-403A-AE74-9AEA4A813A1C}">
            <xm:f>'Metadata and Error Checks'!$Q$78="x"</xm:f>
            <x14:dxf>
              <fill>
                <patternFill>
                  <bgColor theme="5" tint="0.39994506668294322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expression" priority="394" id="{BFD5FEDB-17C0-4655-8C8D-4D8F2C81AA64}">
            <xm:f>'Metadata and Error Checks'!$R$78="x"</xm:f>
            <x14:dxf>
              <fill>
                <patternFill>
                  <bgColor theme="5" tint="0.39994506668294322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392" id="{B88BD3CE-AAAA-491A-9CBD-A3543EFC45EF}">
            <xm:f>'Metadata and Error Checks'!$S$78="x"</xm:f>
            <x14:dxf>
              <fill>
                <patternFill>
                  <bgColor theme="5" tint="0.39994506668294322"/>
                </patternFill>
              </fill>
            </x14:dxf>
          </x14:cfRule>
          <xm:sqref>R4</xm:sqref>
        </x14:conditionalFormatting>
        <x14:conditionalFormatting xmlns:xm="http://schemas.microsoft.com/office/excel/2006/main">
          <x14:cfRule type="expression" priority="387" id="{704CD3E1-91C2-4B1E-8DC3-5E2741834852}">
            <xm:f>'Metadata and Error Checks'!$T$78="x"</xm:f>
            <x14:dxf>
              <fill>
                <patternFill>
                  <bgColor theme="5" tint="0.39994506668294322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expression" priority="384" id="{A7AC7E5E-3BEB-43FF-B84F-DCDB662013B4}">
            <xm:f>'Metadata and Error Checks'!$U$78="x"</xm:f>
            <x14:dxf>
              <fill>
                <patternFill>
                  <bgColor theme="5" tint="0.39994506668294322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expression" priority="372" id="{9D4170C1-58D3-4440-A9D0-15FD415561AF}">
            <xm:f>'Metadata and Error Checks'!$V$78="x"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1" id="{FC6E0621-5D9F-45F5-A649-C10D44D6FAD3}">
            <xm:f>'Metadata and Error Checks'!$V$78="x"</xm:f>
            <x14:dxf>
              <fill>
                <patternFill>
                  <bgColor theme="5" tint="0.39994506668294322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expression" priority="378" id="{28ADB45C-72A8-4DD1-A339-FD98B5CF42F8}">
            <xm:f>'Metadata and Error Checks'!$W$78="x"</xm:f>
            <x14:dxf>
              <fill>
                <patternFill>
                  <bgColor theme="5" tint="0.39994506668294322"/>
                </patternFill>
              </fill>
            </x14:dxf>
          </x14:cfRule>
          <xm:sqref>V4</xm:sqref>
        </x14:conditionalFormatting>
        <x14:conditionalFormatting xmlns:xm="http://schemas.microsoft.com/office/excel/2006/main">
          <x14:cfRule type="expression" priority="375" id="{9AA5F92A-919A-4351-A722-48C13D1803C4}">
            <xm:f>'Metadata and Error Checks'!F$78="x"</xm:f>
            <x14:dxf>
              <fill>
                <patternFill>
                  <bgColor theme="5" tint="0.39994506668294322"/>
                </patternFill>
              </fill>
            </x14:dxf>
          </x14:cfRule>
          <xm:sqref>E4:AL4</xm:sqref>
        </x14:conditionalFormatting>
        <x14:conditionalFormatting xmlns:xm="http://schemas.microsoft.com/office/excel/2006/main">
          <x14:cfRule type="expression" priority="485" id="{EFC7C7D2-5B65-44F4-B864-25F5AC61879A}">
            <xm:f>'Metadata and Error Checks'!$K$79="x"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6" id="{6AF705F8-6003-4722-B1B7-00E6D0E30470}">
            <xm:f>'Metadata and Error Checks'!$K$23="X"</xm:f>
            <x14:dxf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87" id="{E09AADFA-4DFD-46CA-8B5F-2D012949C0C4}">
            <xm:f>'Metadata and Error Checks'!$L$79="x"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8" id="{4CF38113-8189-4B3B-BC55-A9BFB407AAF4}">
            <xm:f>'Metadata and Error Checks'!$L$23="x"</xm:f>
            <x14:dxf>
              <fill>
                <patternFill>
                  <bgColor theme="5" tint="0.39994506668294322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489" id="{5FAC2C4B-8AAD-4105-90DA-3DE83583C7B5}">
            <xm:f>'Metadata and Error Checks'!$M$79="x"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0" id="{154596FA-6479-43C2-8142-4BD990EF5DCF}">
            <xm:f>'Metadata and Error Checks'!$M$23="x"</xm:f>
            <x14:dxf>
              <fill>
                <patternFill>
                  <bgColor theme="5" tint="0.39994506668294322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491" id="{29E38D4C-CA31-43FF-92E4-A1471E4CAE3D}">
            <xm:f>'Metadata and Error Checks'!$N$79="x"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2" id="{1D02AA66-713B-41A5-ACEF-965C94C19981}">
            <xm:f>'Metadata and Error Checks'!$N$23="x"</xm:f>
            <x14:dxf>
              <fill>
                <patternFill>
                  <bgColor theme="5" tint="0.39994506668294322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493" id="{D890D8AC-163C-4D4B-9F65-BC9582658721}">
            <xm:f>'Metadata and Error Checks'!$O$79="x"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4" id="{D3E81D70-25F0-4D10-98AC-9DFDFFE89712}">
            <xm:f>'Metadata and Error Checks'!$O$23="x"</xm:f>
            <x14:dxf>
              <fill>
                <patternFill>
                  <bgColor theme="5" tint="0.39994506668294322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495" id="{EB70EB64-A06E-4B73-9464-0FFEB4F1AD4D}">
            <xm:f>'Metadata and Error Checks'!$P$79="x"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6" id="{B01F31B0-CD33-48AD-863E-819B69424927}">
            <xm:f>'Metadata and Error Checks'!$P$23="x"</xm:f>
            <x14:dxf>
              <fill>
                <patternFill>
                  <bgColor theme="5" tint="0.39994506668294322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497" id="{22D0E3EB-CE5D-473C-A68A-AC25424C60E8}">
            <xm:f>'Metadata and Error Checks'!$Q$79="x"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8" id="{4EBA54FC-2EC3-4CBE-9416-03FD3F16C423}">
            <xm:f>'Metadata and Error Checks'!$Q$23="x"</xm:f>
            <x14:dxf>
              <fill>
                <patternFill>
                  <bgColor theme="5" tint="0.39994506668294322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499" id="{A580C110-A5D9-4E86-9873-36E3BD5171E4}">
            <xm:f>'Metadata and Error Checks'!$R$79="x"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00" id="{E87C92D3-84B3-4024-A6CE-E8D4568EA53D}">
            <xm:f>'Metadata and Error Checks'!$R$23="x"</xm:f>
            <x14:dxf>
              <fill>
                <patternFill>
                  <bgColor theme="5" tint="0.39994506668294322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501" id="{2C939D79-58EA-4339-861B-B53EB8356DA6}">
            <xm:f>'Metadata and Error Checks'!$S$79="x"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02" id="{C711C2C0-6C42-4C82-8415-6A952B8161DE}">
            <xm:f>'Metadata and Error Checks'!$S$23="x"</xm:f>
            <x14:dxf>
              <fill>
                <patternFill>
                  <bgColor theme="5" tint="0.39994506668294322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expression" priority="503" id="{89117B8A-3071-462E-AD09-B2508E1F4F0F}">
            <xm:f>'Metadata and Error Checks'!$T$23="x"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04" id="{0663DCB9-160B-4EB8-BCAC-4D271CA024D6}">
            <xm:f>'Metadata and Error Checks'!$T$79="x"</xm:f>
            <x14:dxf>
              <fill>
                <patternFill>
                  <bgColor theme="5" tint="0.39994506668294322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expression" priority="505" id="{1D2CA417-6F19-49F3-BDFE-E63550EB5E3B}">
            <xm:f>'Metadata and Error Checks'!$U$23="x"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06" id="{F8127F10-62C4-403B-90F5-3230EFE54DD5}">
            <xm:f>'Metadata and Error Checks'!$U$79="x"</xm:f>
            <x14:dxf>
              <fill>
                <patternFill>
                  <bgColor theme="5" tint="0.39994506668294322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507" id="{3431CE5B-C5EA-441C-A1C7-C20417A1EE78}">
            <xm:f>'Metadata and Error Checks'!$V$23="x"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08" id="{7E7A2649-D5C2-4630-84B3-0A2A25173864}">
            <xm:f>'Metadata and Error Checks'!$V$79="x"</xm:f>
            <x14:dxf>
              <fill>
                <patternFill>
                  <bgColor theme="5" tint="0.39994506668294322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509" id="{D92A755D-C288-410F-8480-F66CE6F9363B}">
            <xm:f>'Metadata and Error Checks'!$W$23="x"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10" id="{6E9EAB23-FB68-4876-8E95-8C32E0B5F982}">
            <xm:f>'Metadata and Error Checks'!$W$79="x"</xm:f>
            <x14:dxf>
              <fill>
                <patternFill>
                  <bgColor theme="5" tint="0.39994506668294322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511" id="{5327D658-5CF9-4037-AD97-07C6CF78ACD7}">
            <xm:f>'Metadata and Error Checks'!X$23="x"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12" id="{A4D444E1-12E4-4B9C-890C-291DD402596F}">
            <xm:f>'Metadata and Error Checks'!X$79="x"</xm:f>
            <x14:dxf>
              <fill>
                <patternFill>
                  <bgColor theme="5" tint="0.39994506668294322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15" id="{727CCA4D-B3F4-E048-BA4B-139C6075B9E1}">
            <xm:f>'Metadata and Error Checks'!$G$78="x"</xm:f>
            <x14:dxf>
              <fill>
                <patternFill>
                  <bgColor theme="5" tint="0.39994506668294322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expression" priority="14" id="{A37E5C95-D71C-F842-831B-CCDC86F81E9C}">
            <xm:f>'Metadata and Error Checks'!$H$78="x"</xm:f>
            <x14:dxf>
              <fill>
                <patternFill>
                  <bgColor theme="5" tint="0.39994506668294322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expression" priority="9" id="{DD388511-8C5C-4B4B-A1AE-FAD137E82F43}">
            <xm:f>'Metadata and Error Checks'!F$79="x"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" id="{68BA89C2-2BAD-604F-96C7-61F6FCDE7FBD}">
            <xm:f>'Metadata and Error Checks'!F$23="x"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E5:AL5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2B6225-0FC4-41FF-98C4-1E16FAE961E0}">
          <x14:formula1>
            <xm:f>OFFSET(Lists!$I:$I,1,0,COUNTIFS(Lists!$I:$I,"*: *"))</xm:f>
          </x14:formula1>
          <xm:sqref>E4:AL4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9DB0-526D-ED49-9A62-7B914ED21941}">
  <dimension ref="A1:C191"/>
  <sheetViews>
    <sheetView topLeftCell="A174" workbookViewId="0">
      <selection activeCell="C193" sqref="C193:C197"/>
    </sheetView>
  </sheetViews>
  <sheetFormatPr baseColWidth="10" defaultColWidth="11.5" defaultRowHeight="15" x14ac:dyDescent="0.2"/>
  <cols>
    <col min="1" max="1" width="23.1640625" style="3" customWidth="1"/>
    <col min="2" max="2" width="78" bestFit="1" customWidth="1"/>
    <col min="3" max="3" width="16.1640625" customWidth="1"/>
  </cols>
  <sheetData>
    <row r="1" spans="1:3" x14ac:dyDescent="0.2">
      <c r="B1" s="3"/>
    </row>
    <row r="2" spans="1:3" x14ac:dyDescent="0.2">
      <c r="A2" s="3" t="s">
        <v>547</v>
      </c>
      <c r="B2" s="171" t="s">
        <v>591</v>
      </c>
    </row>
    <row r="3" spans="1:3" x14ac:dyDescent="0.2">
      <c r="B3" s="171" t="s">
        <v>592</v>
      </c>
    </row>
    <row r="4" spans="1:3" x14ac:dyDescent="0.2">
      <c r="B4" s="180" t="s">
        <v>779</v>
      </c>
      <c r="C4" t="s">
        <v>778</v>
      </c>
    </row>
    <row r="5" spans="1:3" x14ac:dyDescent="0.2">
      <c r="B5" s="172" t="s">
        <v>780</v>
      </c>
      <c r="C5" t="s">
        <v>778</v>
      </c>
    </row>
    <row r="6" spans="1:3" x14ac:dyDescent="0.2">
      <c r="B6" s="171" t="s">
        <v>595</v>
      </c>
      <c r="C6" s="171"/>
    </row>
    <row r="7" spans="1:3" x14ac:dyDescent="0.2">
      <c r="B7" s="171" t="s">
        <v>596</v>
      </c>
      <c r="C7" s="171"/>
    </row>
    <row r="8" spans="1:3" x14ac:dyDescent="0.2">
      <c r="B8" s="171" t="s">
        <v>597</v>
      </c>
      <c r="C8" s="171"/>
    </row>
    <row r="9" spans="1:3" x14ac:dyDescent="0.2">
      <c r="B9" s="171" t="s">
        <v>598</v>
      </c>
      <c r="C9" s="171"/>
    </row>
    <row r="10" spans="1:3" x14ac:dyDescent="0.2">
      <c r="B10" s="171" t="s">
        <v>599</v>
      </c>
      <c r="C10" s="171"/>
    </row>
    <row r="11" spans="1:3" x14ac:dyDescent="0.2">
      <c r="B11" s="171" t="s">
        <v>600</v>
      </c>
      <c r="C11" s="171"/>
    </row>
    <row r="12" spans="1:3" x14ac:dyDescent="0.2">
      <c r="B12" s="171" t="s">
        <v>601</v>
      </c>
    </row>
    <row r="13" spans="1:3" x14ac:dyDescent="0.2">
      <c r="B13" s="171" t="s">
        <v>594</v>
      </c>
    </row>
    <row r="14" spans="1:3" x14ac:dyDescent="0.2">
      <c r="B14" s="171" t="s">
        <v>602</v>
      </c>
    </row>
    <row r="15" spans="1:3" x14ac:dyDescent="0.2">
      <c r="B15" s="171" t="s">
        <v>593</v>
      </c>
    </row>
    <row r="16" spans="1:3" x14ac:dyDescent="0.2">
      <c r="B16" s="171"/>
    </row>
    <row r="17" spans="1:2" x14ac:dyDescent="0.2">
      <c r="A17" s="174" t="s">
        <v>548</v>
      </c>
      <c r="B17" s="175" t="s">
        <v>603</v>
      </c>
    </row>
    <row r="18" spans="1:2" x14ac:dyDescent="0.2">
      <c r="B18" s="171" t="s">
        <v>604</v>
      </c>
    </row>
    <row r="19" spans="1:2" x14ac:dyDescent="0.2">
      <c r="B19" s="171" t="s">
        <v>605</v>
      </c>
    </row>
    <row r="20" spans="1:2" x14ac:dyDescent="0.2">
      <c r="B20" s="171" t="s">
        <v>606</v>
      </c>
    </row>
    <row r="21" spans="1:2" x14ac:dyDescent="0.2">
      <c r="B21" s="171" t="s">
        <v>607</v>
      </c>
    </row>
    <row r="22" spans="1:2" x14ac:dyDescent="0.2">
      <c r="B22" s="171" t="s">
        <v>608</v>
      </c>
    </row>
    <row r="23" spans="1:2" x14ac:dyDescent="0.2">
      <c r="B23" s="171" t="s">
        <v>609</v>
      </c>
    </row>
    <row r="24" spans="1:2" x14ac:dyDescent="0.2">
      <c r="B24" s="171" t="s">
        <v>610</v>
      </c>
    </row>
    <row r="25" spans="1:2" x14ac:dyDescent="0.2">
      <c r="B25" s="171" t="s">
        <v>611</v>
      </c>
    </row>
    <row r="26" spans="1:2" x14ac:dyDescent="0.2">
      <c r="B26" s="171" t="s">
        <v>612</v>
      </c>
    </row>
    <row r="27" spans="1:2" x14ac:dyDescent="0.2">
      <c r="B27" s="171" t="s">
        <v>613</v>
      </c>
    </row>
    <row r="28" spans="1:2" x14ac:dyDescent="0.2">
      <c r="B28" s="171" t="s">
        <v>614</v>
      </c>
    </row>
    <row r="29" spans="1:2" x14ac:dyDescent="0.2">
      <c r="B29" s="171" t="s">
        <v>615</v>
      </c>
    </row>
    <row r="30" spans="1:2" x14ac:dyDescent="0.2">
      <c r="B30" s="171" t="s">
        <v>616</v>
      </c>
    </row>
    <row r="31" spans="1:2" x14ac:dyDescent="0.2">
      <c r="B31" s="171" t="s">
        <v>617</v>
      </c>
    </row>
    <row r="32" spans="1:2" x14ac:dyDescent="0.2">
      <c r="B32" s="171" t="s">
        <v>618</v>
      </c>
    </row>
    <row r="33" spans="2:2" x14ac:dyDescent="0.2">
      <c r="B33" s="171" t="s">
        <v>619</v>
      </c>
    </row>
    <row r="34" spans="2:2" x14ac:dyDescent="0.2">
      <c r="B34" s="171" t="s">
        <v>620</v>
      </c>
    </row>
    <row r="35" spans="2:2" x14ac:dyDescent="0.2">
      <c r="B35" s="171" t="s">
        <v>621</v>
      </c>
    </row>
    <row r="36" spans="2:2" x14ac:dyDescent="0.2">
      <c r="B36" s="171" t="s">
        <v>622</v>
      </c>
    </row>
    <row r="37" spans="2:2" x14ac:dyDescent="0.2">
      <c r="B37" s="171" t="s">
        <v>623</v>
      </c>
    </row>
    <row r="38" spans="2:2" x14ac:dyDescent="0.2">
      <c r="B38" s="171" t="s">
        <v>624</v>
      </c>
    </row>
    <row r="39" spans="2:2" x14ac:dyDescent="0.2">
      <c r="B39" s="171" t="s">
        <v>625</v>
      </c>
    </row>
    <row r="40" spans="2:2" x14ac:dyDescent="0.2">
      <c r="B40" s="171" t="s">
        <v>626</v>
      </c>
    </row>
    <row r="41" spans="2:2" x14ac:dyDescent="0.2">
      <c r="B41" s="176" t="s">
        <v>627</v>
      </c>
    </row>
    <row r="42" spans="2:2" x14ac:dyDescent="0.2">
      <c r="B42" s="176" t="s">
        <v>628</v>
      </c>
    </row>
    <row r="43" spans="2:2" x14ac:dyDescent="0.2">
      <c r="B43" s="176" t="s">
        <v>629</v>
      </c>
    </row>
    <row r="44" spans="2:2" x14ac:dyDescent="0.2">
      <c r="B44" s="176" t="s">
        <v>630</v>
      </c>
    </row>
    <row r="45" spans="2:2" x14ac:dyDescent="0.2">
      <c r="B45" s="173" t="s">
        <v>631</v>
      </c>
    </row>
    <row r="46" spans="2:2" x14ac:dyDescent="0.2">
      <c r="B46" s="173" t="s">
        <v>632</v>
      </c>
    </row>
    <row r="47" spans="2:2" x14ac:dyDescent="0.2">
      <c r="B47" s="173" t="s">
        <v>633</v>
      </c>
    </row>
    <row r="48" spans="2:2" x14ac:dyDescent="0.2">
      <c r="B48" s="173" t="s">
        <v>634</v>
      </c>
    </row>
    <row r="49" spans="2:2" x14ac:dyDescent="0.2">
      <c r="B49" s="173" t="s">
        <v>635</v>
      </c>
    </row>
    <row r="50" spans="2:2" x14ac:dyDescent="0.2">
      <c r="B50" s="173" t="s">
        <v>636</v>
      </c>
    </row>
    <row r="51" spans="2:2" x14ac:dyDescent="0.2">
      <c r="B51" s="173" t="s">
        <v>637</v>
      </c>
    </row>
    <row r="52" spans="2:2" x14ac:dyDescent="0.2">
      <c r="B52" s="173" t="s">
        <v>638</v>
      </c>
    </row>
    <row r="53" spans="2:2" x14ac:dyDescent="0.2">
      <c r="B53" s="173" t="s">
        <v>639</v>
      </c>
    </row>
    <row r="54" spans="2:2" x14ac:dyDescent="0.2">
      <c r="B54" s="173" t="s">
        <v>640</v>
      </c>
    </row>
    <row r="55" spans="2:2" x14ac:dyDescent="0.2">
      <c r="B55" s="173" t="s">
        <v>641</v>
      </c>
    </row>
    <row r="56" spans="2:2" x14ac:dyDescent="0.2">
      <c r="B56" s="173" t="s">
        <v>642</v>
      </c>
    </row>
    <row r="57" spans="2:2" x14ac:dyDescent="0.2">
      <c r="B57" s="173" t="s">
        <v>643</v>
      </c>
    </row>
    <row r="58" spans="2:2" x14ac:dyDescent="0.2">
      <c r="B58" s="173" t="s">
        <v>644</v>
      </c>
    </row>
    <row r="59" spans="2:2" x14ac:dyDescent="0.2">
      <c r="B59" s="173" t="s">
        <v>645</v>
      </c>
    </row>
    <row r="60" spans="2:2" x14ac:dyDescent="0.2">
      <c r="B60" s="173" t="s">
        <v>646</v>
      </c>
    </row>
    <row r="61" spans="2:2" x14ac:dyDescent="0.2">
      <c r="B61" s="173" t="s">
        <v>647</v>
      </c>
    </row>
    <row r="62" spans="2:2" x14ac:dyDescent="0.2">
      <c r="B62" s="176" t="s">
        <v>648</v>
      </c>
    </row>
    <row r="63" spans="2:2" x14ac:dyDescent="0.2">
      <c r="B63" s="176" t="s">
        <v>649</v>
      </c>
    </row>
    <row r="64" spans="2:2" x14ac:dyDescent="0.2">
      <c r="B64" s="176" t="s">
        <v>650</v>
      </c>
    </row>
    <row r="65" spans="2:2" x14ac:dyDescent="0.2">
      <c r="B65" s="176" t="s">
        <v>651</v>
      </c>
    </row>
    <row r="66" spans="2:2" x14ac:dyDescent="0.2">
      <c r="B66" s="173" t="s">
        <v>652</v>
      </c>
    </row>
    <row r="67" spans="2:2" x14ac:dyDescent="0.2">
      <c r="B67" s="173" t="s">
        <v>653</v>
      </c>
    </row>
    <row r="68" spans="2:2" x14ac:dyDescent="0.2">
      <c r="B68" s="173" t="s">
        <v>654</v>
      </c>
    </row>
    <row r="69" spans="2:2" x14ac:dyDescent="0.2">
      <c r="B69" s="173" t="s">
        <v>655</v>
      </c>
    </row>
    <row r="70" spans="2:2" x14ac:dyDescent="0.2">
      <c r="B70" s="173" t="s">
        <v>656</v>
      </c>
    </row>
    <row r="71" spans="2:2" x14ac:dyDescent="0.2">
      <c r="B71" s="173" t="s">
        <v>657</v>
      </c>
    </row>
    <row r="72" spans="2:2" x14ac:dyDescent="0.2">
      <c r="B72" s="173" t="s">
        <v>658</v>
      </c>
    </row>
    <row r="73" spans="2:2" x14ac:dyDescent="0.2">
      <c r="B73" s="173" t="s">
        <v>659</v>
      </c>
    </row>
    <row r="74" spans="2:2" x14ac:dyDescent="0.2">
      <c r="B74" s="173" t="s">
        <v>660</v>
      </c>
    </row>
    <row r="75" spans="2:2" x14ac:dyDescent="0.2">
      <c r="B75" s="173" t="s">
        <v>661</v>
      </c>
    </row>
    <row r="76" spans="2:2" x14ac:dyDescent="0.2">
      <c r="B76" s="173" t="s">
        <v>662</v>
      </c>
    </row>
    <row r="77" spans="2:2" x14ac:dyDescent="0.2">
      <c r="B77" s="173" t="s">
        <v>663</v>
      </c>
    </row>
    <row r="78" spans="2:2" x14ac:dyDescent="0.2">
      <c r="B78" s="173" t="s">
        <v>664</v>
      </c>
    </row>
    <row r="79" spans="2:2" x14ac:dyDescent="0.2">
      <c r="B79" s="173" t="s">
        <v>665</v>
      </c>
    </row>
    <row r="80" spans="2:2" x14ac:dyDescent="0.2">
      <c r="B80" s="173" t="s">
        <v>666</v>
      </c>
    </row>
    <row r="81" spans="2:2" x14ac:dyDescent="0.2">
      <c r="B81" s="173" t="s">
        <v>667</v>
      </c>
    </row>
    <row r="82" spans="2:2" x14ac:dyDescent="0.2">
      <c r="B82" s="173" t="s">
        <v>668</v>
      </c>
    </row>
    <row r="83" spans="2:2" x14ac:dyDescent="0.2">
      <c r="B83" s="173" t="s">
        <v>669</v>
      </c>
    </row>
    <row r="84" spans="2:2" x14ac:dyDescent="0.2">
      <c r="B84" s="173" t="s">
        <v>670</v>
      </c>
    </row>
    <row r="85" spans="2:2" x14ac:dyDescent="0.2">
      <c r="B85" s="173" t="s">
        <v>671</v>
      </c>
    </row>
    <row r="86" spans="2:2" x14ac:dyDescent="0.2">
      <c r="B86" s="173" t="s">
        <v>672</v>
      </c>
    </row>
    <row r="87" spans="2:2" x14ac:dyDescent="0.2">
      <c r="B87" s="173" t="s">
        <v>673</v>
      </c>
    </row>
    <row r="88" spans="2:2" x14ac:dyDescent="0.2">
      <c r="B88" s="173" t="s">
        <v>674</v>
      </c>
    </row>
    <row r="89" spans="2:2" x14ac:dyDescent="0.2">
      <c r="B89" s="173" t="s">
        <v>675</v>
      </c>
    </row>
    <row r="90" spans="2:2" x14ac:dyDescent="0.2">
      <c r="B90" s="173" t="s">
        <v>676</v>
      </c>
    </row>
    <row r="91" spans="2:2" x14ac:dyDescent="0.2">
      <c r="B91" s="173" t="s">
        <v>677</v>
      </c>
    </row>
    <row r="92" spans="2:2" x14ac:dyDescent="0.2">
      <c r="B92" s="173" t="s">
        <v>678</v>
      </c>
    </row>
    <row r="93" spans="2:2" x14ac:dyDescent="0.2">
      <c r="B93" s="173" t="s">
        <v>679</v>
      </c>
    </row>
    <row r="94" spans="2:2" x14ac:dyDescent="0.2">
      <c r="B94" s="173" t="s">
        <v>680</v>
      </c>
    </row>
    <row r="95" spans="2:2" x14ac:dyDescent="0.2">
      <c r="B95" s="173" t="s">
        <v>681</v>
      </c>
    </row>
    <row r="96" spans="2:2" x14ac:dyDescent="0.2">
      <c r="B96" s="173" t="s">
        <v>682</v>
      </c>
    </row>
    <row r="97" spans="2:2" x14ac:dyDescent="0.2">
      <c r="B97" s="173" t="s">
        <v>683</v>
      </c>
    </row>
    <row r="98" spans="2:2" x14ac:dyDescent="0.2">
      <c r="B98" s="173" t="s">
        <v>684</v>
      </c>
    </row>
    <row r="99" spans="2:2" x14ac:dyDescent="0.2">
      <c r="B99" s="173" t="s">
        <v>685</v>
      </c>
    </row>
    <row r="100" spans="2:2" x14ac:dyDescent="0.2">
      <c r="B100" s="173" t="s">
        <v>686</v>
      </c>
    </row>
    <row r="101" spans="2:2" x14ac:dyDescent="0.2">
      <c r="B101" s="173" t="s">
        <v>687</v>
      </c>
    </row>
    <row r="102" spans="2:2" x14ac:dyDescent="0.2">
      <c r="B102" s="173" t="s">
        <v>688</v>
      </c>
    </row>
    <row r="103" spans="2:2" x14ac:dyDescent="0.2">
      <c r="B103" s="173" t="s">
        <v>689</v>
      </c>
    </row>
    <row r="104" spans="2:2" x14ac:dyDescent="0.2">
      <c r="B104" s="173" t="s">
        <v>690</v>
      </c>
    </row>
    <row r="105" spans="2:2" x14ac:dyDescent="0.2">
      <c r="B105" s="173" t="s">
        <v>691</v>
      </c>
    </row>
    <row r="106" spans="2:2" x14ac:dyDescent="0.2">
      <c r="B106" s="173" t="s">
        <v>692</v>
      </c>
    </row>
    <row r="107" spans="2:2" x14ac:dyDescent="0.2">
      <c r="B107" s="173" t="s">
        <v>693</v>
      </c>
    </row>
    <row r="108" spans="2:2" x14ac:dyDescent="0.2">
      <c r="B108" s="173" t="s">
        <v>694</v>
      </c>
    </row>
    <row r="109" spans="2:2" x14ac:dyDescent="0.2">
      <c r="B109" s="173" t="s">
        <v>695</v>
      </c>
    </row>
    <row r="110" spans="2:2" x14ac:dyDescent="0.2">
      <c r="B110" s="173" t="s">
        <v>696</v>
      </c>
    </row>
    <row r="111" spans="2:2" x14ac:dyDescent="0.2">
      <c r="B111" s="173" t="s">
        <v>697</v>
      </c>
    </row>
    <row r="112" spans="2:2" x14ac:dyDescent="0.2">
      <c r="B112" s="173" t="s">
        <v>698</v>
      </c>
    </row>
    <row r="113" spans="2:2" x14ac:dyDescent="0.2">
      <c r="B113" s="173" t="s">
        <v>699</v>
      </c>
    </row>
    <row r="114" spans="2:2" x14ac:dyDescent="0.2">
      <c r="B114" s="173" t="s">
        <v>700</v>
      </c>
    </row>
    <row r="115" spans="2:2" x14ac:dyDescent="0.2">
      <c r="B115" s="173" t="s">
        <v>701</v>
      </c>
    </row>
    <row r="116" spans="2:2" x14ac:dyDescent="0.2">
      <c r="B116" s="173" t="s">
        <v>702</v>
      </c>
    </row>
    <row r="117" spans="2:2" x14ac:dyDescent="0.2">
      <c r="B117" s="173" t="s">
        <v>703</v>
      </c>
    </row>
    <row r="118" spans="2:2" x14ac:dyDescent="0.2">
      <c r="B118" s="173" t="s">
        <v>704</v>
      </c>
    </row>
    <row r="119" spans="2:2" x14ac:dyDescent="0.2">
      <c r="B119" s="173" t="s">
        <v>705</v>
      </c>
    </row>
    <row r="120" spans="2:2" x14ac:dyDescent="0.2">
      <c r="B120" s="173" t="s">
        <v>706</v>
      </c>
    </row>
    <row r="121" spans="2:2" x14ac:dyDescent="0.2">
      <c r="B121" s="173" t="s">
        <v>707</v>
      </c>
    </row>
    <row r="122" spans="2:2" x14ac:dyDescent="0.2">
      <c r="B122" s="173" t="s">
        <v>708</v>
      </c>
    </row>
    <row r="123" spans="2:2" x14ac:dyDescent="0.2">
      <c r="B123" s="173" t="s">
        <v>709</v>
      </c>
    </row>
    <row r="124" spans="2:2" x14ac:dyDescent="0.2">
      <c r="B124" s="173" t="s">
        <v>710</v>
      </c>
    </row>
    <row r="125" spans="2:2" x14ac:dyDescent="0.2">
      <c r="B125" s="173" t="s">
        <v>711</v>
      </c>
    </row>
    <row r="126" spans="2:2" x14ac:dyDescent="0.2">
      <c r="B126" s="173" t="s">
        <v>712</v>
      </c>
    </row>
    <row r="127" spans="2:2" x14ac:dyDescent="0.2">
      <c r="B127" s="173" t="s">
        <v>713</v>
      </c>
    </row>
    <row r="128" spans="2:2" x14ac:dyDescent="0.2">
      <c r="B128" s="173" t="s">
        <v>714</v>
      </c>
    </row>
    <row r="129" spans="2:2" x14ac:dyDescent="0.2">
      <c r="B129" s="173" t="s">
        <v>715</v>
      </c>
    </row>
    <row r="130" spans="2:2" x14ac:dyDescent="0.2">
      <c r="B130" s="173" t="s">
        <v>716</v>
      </c>
    </row>
    <row r="131" spans="2:2" x14ac:dyDescent="0.2">
      <c r="B131" s="173" t="s">
        <v>717</v>
      </c>
    </row>
    <row r="132" spans="2:2" x14ac:dyDescent="0.2">
      <c r="B132" s="173" t="s">
        <v>718</v>
      </c>
    </row>
    <row r="133" spans="2:2" x14ac:dyDescent="0.2">
      <c r="B133" s="173" t="s">
        <v>719</v>
      </c>
    </row>
    <row r="134" spans="2:2" x14ac:dyDescent="0.2">
      <c r="B134" s="173" t="s">
        <v>720</v>
      </c>
    </row>
    <row r="135" spans="2:2" x14ac:dyDescent="0.2">
      <c r="B135" s="173" t="s">
        <v>721</v>
      </c>
    </row>
    <row r="136" spans="2:2" x14ac:dyDescent="0.2">
      <c r="B136" s="173" t="s">
        <v>722</v>
      </c>
    </row>
    <row r="137" spans="2:2" x14ac:dyDescent="0.2">
      <c r="B137" s="173" t="s">
        <v>723</v>
      </c>
    </row>
    <row r="138" spans="2:2" x14ac:dyDescent="0.2">
      <c r="B138" s="173" t="s">
        <v>724</v>
      </c>
    </row>
    <row r="139" spans="2:2" x14ac:dyDescent="0.2">
      <c r="B139" s="173" t="s">
        <v>725</v>
      </c>
    </row>
    <row r="140" spans="2:2" x14ac:dyDescent="0.2">
      <c r="B140" s="173" t="s">
        <v>726</v>
      </c>
    </row>
    <row r="141" spans="2:2" x14ac:dyDescent="0.2">
      <c r="B141" s="173" t="s">
        <v>727</v>
      </c>
    </row>
    <row r="142" spans="2:2" x14ac:dyDescent="0.2">
      <c r="B142" s="173" t="s">
        <v>728</v>
      </c>
    </row>
    <row r="143" spans="2:2" x14ac:dyDescent="0.2">
      <c r="B143" s="173" t="s">
        <v>729</v>
      </c>
    </row>
    <row r="144" spans="2:2" x14ac:dyDescent="0.2">
      <c r="B144" s="173" t="s">
        <v>730</v>
      </c>
    </row>
    <row r="145" spans="2:2" x14ac:dyDescent="0.2">
      <c r="B145" s="173" t="s">
        <v>731</v>
      </c>
    </row>
    <row r="146" spans="2:2" x14ac:dyDescent="0.2">
      <c r="B146" s="173" t="s">
        <v>732</v>
      </c>
    </row>
    <row r="147" spans="2:2" x14ac:dyDescent="0.2">
      <c r="B147" s="173" t="s">
        <v>733</v>
      </c>
    </row>
    <row r="148" spans="2:2" x14ac:dyDescent="0.2">
      <c r="B148" s="171" t="s">
        <v>734</v>
      </c>
    </row>
    <row r="149" spans="2:2" x14ac:dyDescent="0.2">
      <c r="B149" s="171" t="s">
        <v>735</v>
      </c>
    </row>
    <row r="150" spans="2:2" x14ac:dyDescent="0.2">
      <c r="B150" s="171" t="s">
        <v>736</v>
      </c>
    </row>
    <row r="151" spans="2:2" x14ac:dyDescent="0.2">
      <c r="B151" s="171" t="s">
        <v>737</v>
      </c>
    </row>
    <row r="152" spans="2:2" x14ac:dyDescent="0.2">
      <c r="B152" s="171" t="s">
        <v>738</v>
      </c>
    </row>
    <row r="153" spans="2:2" x14ac:dyDescent="0.2">
      <c r="B153" s="171" t="s">
        <v>739</v>
      </c>
    </row>
    <row r="154" spans="2:2" x14ac:dyDescent="0.2">
      <c r="B154" s="171" t="s">
        <v>740</v>
      </c>
    </row>
    <row r="155" spans="2:2" x14ac:dyDescent="0.2">
      <c r="B155" s="171" t="s">
        <v>741</v>
      </c>
    </row>
    <row r="156" spans="2:2" x14ac:dyDescent="0.2">
      <c r="B156" s="171" t="s">
        <v>742</v>
      </c>
    </row>
    <row r="157" spans="2:2" x14ac:dyDescent="0.2">
      <c r="B157" s="171" t="s">
        <v>743</v>
      </c>
    </row>
    <row r="158" spans="2:2" x14ac:dyDescent="0.2">
      <c r="B158" s="171" t="s">
        <v>744</v>
      </c>
    </row>
    <row r="159" spans="2:2" x14ac:dyDescent="0.2">
      <c r="B159" s="171" t="s">
        <v>745</v>
      </c>
    </row>
    <row r="160" spans="2:2" x14ac:dyDescent="0.2">
      <c r="B160" s="171" t="s">
        <v>746</v>
      </c>
    </row>
    <row r="161" spans="2:2" x14ac:dyDescent="0.2">
      <c r="B161" s="171" t="s">
        <v>747</v>
      </c>
    </row>
    <row r="162" spans="2:2" x14ac:dyDescent="0.2">
      <c r="B162" s="171" t="s">
        <v>748</v>
      </c>
    </row>
    <row r="163" spans="2:2" x14ac:dyDescent="0.2">
      <c r="B163" s="171" t="s">
        <v>749</v>
      </c>
    </row>
    <row r="164" spans="2:2" x14ac:dyDescent="0.2">
      <c r="B164" s="171" t="s">
        <v>750</v>
      </c>
    </row>
    <row r="165" spans="2:2" x14ac:dyDescent="0.2">
      <c r="B165" s="171" t="s">
        <v>751</v>
      </c>
    </row>
    <row r="166" spans="2:2" x14ac:dyDescent="0.2">
      <c r="B166" s="171" t="s">
        <v>752</v>
      </c>
    </row>
    <row r="167" spans="2:2" x14ac:dyDescent="0.2">
      <c r="B167" s="171" t="s">
        <v>753</v>
      </c>
    </row>
    <row r="168" spans="2:2" x14ac:dyDescent="0.2">
      <c r="B168" s="171" t="s">
        <v>754</v>
      </c>
    </row>
    <row r="169" spans="2:2" x14ac:dyDescent="0.2">
      <c r="B169" s="172" t="s">
        <v>755</v>
      </c>
    </row>
    <row r="170" spans="2:2" x14ac:dyDescent="0.2">
      <c r="B170" s="172" t="s">
        <v>756</v>
      </c>
    </row>
    <row r="171" spans="2:2" x14ac:dyDescent="0.2">
      <c r="B171" s="172" t="s">
        <v>757</v>
      </c>
    </row>
    <row r="172" spans="2:2" x14ac:dyDescent="0.2">
      <c r="B172" s="172" t="s">
        <v>758</v>
      </c>
    </row>
    <row r="173" spans="2:2" x14ac:dyDescent="0.2">
      <c r="B173" s="172" t="s">
        <v>759</v>
      </c>
    </row>
    <row r="174" spans="2:2" x14ac:dyDescent="0.2">
      <c r="B174" s="172" t="s">
        <v>760</v>
      </c>
    </row>
    <row r="175" spans="2:2" x14ac:dyDescent="0.2">
      <c r="B175" s="172" t="s">
        <v>761</v>
      </c>
    </row>
    <row r="176" spans="2:2" x14ac:dyDescent="0.2">
      <c r="B176" s="172" t="s">
        <v>762</v>
      </c>
    </row>
    <row r="177" spans="2:3" x14ac:dyDescent="0.2">
      <c r="B177" s="172" t="s">
        <v>763</v>
      </c>
    </row>
    <row r="178" spans="2:3" x14ac:dyDescent="0.2">
      <c r="B178" s="172" t="s">
        <v>764</v>
      </c>
    </row>
    <row r="179" spans="2:3" x14ac:dyDescent="0.2">
      <c r="B179" s="172" t="s">
        <v>765</v>
      </c>
    </row>
    <row r="180" spans="2:3" x14ac:dyDescent="0.2">
      <c r="B180" s="172" t="s">
        <v>766</v>
      </c>
    </row>
    <row r="181" spans="2:3" x14ac:dyDescent="0.2">
      <c r="B181" s="172" t="s">
        <v>767</v>
      </c>
    </row>
    <row r="182" spans="2:3" x14ac:dyDescent="0.2">
      <c r="B182" s="172" t="s">
        <v>768</v>
      </c>
    </row>
    <row r="183" spans="2:3" x14ac:dyDescent="0.2">
      <c r="B183" s="172" t="s">
        <v>769</v>
      </c>
    </row>
    <row r="184" spans="2:3" x14ac:dyDescent="0.2">
      <c r="B184" s="172" t="s">
        <v>770</v>
      </c>
    </row>
    <row r="185" spans="2:3" x14ac:dyDescent="0.2">
      <c r="B185" s="172" t="s">
        <v>771</v>
      </c>
    </row>
    <row r="186" spans="2:3" x14ac:dyDescent="0.2">
      <c r="B186" s="172" t="s">
        <v>772</v>
      </c>
    </row>
    <row r="187" spans="2:3" x14ac:dyDescent="0.2">
      <c r="B187" s="172" t="s">
        <v>773</v>
      </c>
    </row>
    <row r="188" spans="2:3" x14ac:dyDescent="0.2">
      <c r="B188" s="172" t="s">
        <v>774</v>
      </c>
    </row>
    <row r="189" spans="2:3" x14ac:dyDescent="0.2">
      <c r="B189" s="172" t="s">
        <v>775</v>
      </c>
    </row>
    <row r="190" spans="2:3" x14ac:dyDescent="0.2">
      <c r="B190" s="171"/>
    </row>
    <row r="191" spans="2:3" x14ac:dyDescent="0.2">
      <c r="B191" t="s">
        <v>777</v>
      </c>
      <c r="C191" t="s">
        <v>781</v>
      </c>
    </row>
  </sheetData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1"/>
  <sheetViews>
    <sheetView workbookViewId="0">
      <selection activeCell="B2" sqref="B2"/>
    </sheetView>
  </sheetViews>
  <sheetFormatPr baseColWidth="10" defaultColWidth="11.5" defaultRowHeight="15" x14ac:dyDescent="0.2"/>
  <cols>
    <col min="2" max="2" width="17.6640625" bestFit="1" customWidth="1"/>
    <col min="3" max="3" width="41.5" bestFit="1" customWidth="1"/>
  </cols>
  <sheetData>
    <row r="1" spans="1:3" x14ac:dyDescent="0.2">
      <c r="A1" t="s">
        <v>400</v>
      </c>
      <c r="B1" s="1" t="s">
        <v>782</v>
      </c>
      <c r="C1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BV119"/>
  <sheetViews>
    <sheetView topLeftCell="G2" zoomScaleNormal="100" workbookViewId="0">
      <selection activeCell="I2" sqref="I2"/>
    </sheetView>
  </sheetViews>
  <sheetFormatPr baseColWidth="10" defaultColWidth="30.83203125" defaultRowHeight="15" x14ac:dyDescent="0.2"/>
  <cols>
    <col min="1" max="2" width="15.5" hidden="1" customWidth="1"/>
    <col min="3" max="3" width="40.5" hidden="1" customWidth="1"/>
    <col min="4" max="4" width="0" hidden="1" customWidth="1"/>
    <col min="5" max="6" width="15.5" hidden="1" customWidth="1"/>
    <col min="7" max="7" width="28.5" customWidth="1"/>
    <col min="8" max="8" width="44.1640625" customWidth="1"/>
    <col min="9" max="9" width="46.6640625" customWidth="1"/>
    <col min="10" max="10" width="50.1640625" customWidth="1"/>
    <col min="12" max="12" width="18.6640625" customWidth="1"/>
    <col min="13" max="13" width="4.5" customWidth="1"/>
    <col min="14" max="25" width="9.1640625" customWidth="1"/>
  </cols>
  <sheetData>
    <row r="1" spans="1:74" x14ac:dyDescent="0.2">
      <c r="E1" t="s">
        <v>94</v>
      </c>
      <c r="G1" t="s">
        <v>447</v>
      </c>
      <c r="I1" s="3" t="s">
        <v>476</v>
      </c>
      <c r="J1" s="107" t="s">
        <v>455</v>
      </c>
      <c r="K1" t="s">
        <v>444</v>
      </c>
      <c r="L1" t="s">
        <v>445</v>
      </c>
      <c r="M1" s="3" t="s">
        <v>446</v>
      </c>
      <c r="O1" t="s">
        <v>457</v>
      </c>
      <c r="P1" t="s">
        <v>458</v>
      </c>
      <c r="Y1" s="90"/>
      <c r="Z1" s="91" t="s">
        <v>456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3"/>
    </row>
    <row r="2" spans="1:74" x14ac:dyDescent="0.2">
      <c r="A2" t="s">
        <v>64</v>
      </c>
      <c r="F2" t="s">
        <v>57</v>
      </c>
      <c r="I2" t="str" cm="1">
        <f t="array" ref="I2:I55">_xlfn._xlws.SORT(COP20_non_pm_program_areas)</f>
        <v>ASP: Blood supply safety-NSD</v>
      </c>
      <c r="J2" s="108" t="s">
        <v>322</v>
      </c>
      <c r="K2" t="s">
        <v>322</v>
      </c>
      <c r="L2" t="b">
        <f t="shared" ref="L2:L42" si="0">EXACT(K2,J2)</f>
        <v>1</v>
      </c>
      <c r="M2" s="87" t="s">
        <v>228</v>
      </c>
      <c r="O2" s="100" t="s">
        <v>459</v>
      </c>
      <c r="P2" s="94" t="s">
        <v>251</v>
      </c>
      <c r="Y2" s="94"/>
      <c r="Z2" s="95"/>
      <c r="AA2" s="95" t="s">
        <v>267</v>
      </c>
      <c r="AB2" s="95" t="s">
        <v>268</v>
      </c>
      <c r="AC2" s="95" t="s">
        <v>280</v>
      </c>
      <c r="AD2" s="95" t="s">
        <v>269</v>
      </c>
      <c r="AE2" s="95" t="s">
        <v>281</v>
      </c>
      <c r="AF2" s="95" t="s">
        <v>270</v>
      </c>
      <c r="AG2" s="95" t="s">
        <v>271</v>
      </c>
      <c r="AH2" s="95" t="s">
        <v>272</v>
      </c>
      <c r="AI2" s="95" t="s">
        <v>282</v>
      </c>
      <c r="AJ2" s="95" t="s">
        <v>273</v>
      </c>
      <c r="AK2" s="95" t="s">
        <v>283</v>
      </c>
      <c r="AL2" s="95" t="s">
        <v>274</v>
      </c>
      <c r="AM2" s="95" t="s">
        <v>275</v>
      </c>
      <c r="AN2" s="95" t="s">
        <v>276</v>
      </c>
      <c r="AO2" s="95" t="s">
        <v>285</v>
      </c>
      <c r="AP2" s="95" t="s">
        <v>284</v>
      </c>
      <c r="AQ2" s="95" t="s">
        <v>286</v>
      </c>
      <c r="AR2" s="95" t="s">
        <v>277</v>
      </c>
      <c r="AS2" s="95" t="s">
        <v>287</v>
      </c>
      <c r="AT2" s="95" t="s">
        <v>278</v>
      </c>
      <c r="AU2" s="95" t="s">
        <v>288</v>
      </c>
      <c r="AV2" s="95" t="s">
        <v>289</v>
      </c>
      <c r="AW2" s="95" t="s">
        <v>290</v>
      </c>
      <c r="AX2" s="95" t="s">
        <v>291</v>
      </c>
      <c r="AY2" s="95" t="s">
        <v>292</v>
      </c>
      <c r="AZ2" s="95" t="s">
        <v>293</v>
      </c>
      <c r="BA2" s="95" t="s">
        <v>294</v>
      </c>
      <c r="BB2" s="95" t="s">
        <v>295</v>
      </c>
      <c r="BC2" s="95" t="s">
        <v>296</v>
      </c>
      <c r="BD2" s="95" t="s">
        <v>297</v>
      </c>
      <c r="BE2" s="95" t="s">
        <v>298</v>
      </c>
      <c r="BF2" s="95" t="s">
        <v>299</v>
      </c>
      <c r="BG2" s="95" t="s">
        <v>300</v>
      </c>
      <c r="BH2" s="95" t="s">
        <v>301</v>
      </c>
      <c r="BI2" s="95" t="s">
        <v>303</v>
      </c>
      <c r="BJ2" s="95" t="s">
        <v>302</v>
      </c>
      <c r="BK2" s="95" t="s">
        <v>304</v>
      </c>
      <c r="BL2" s="95" t="s">
        <v>305</v>
      </c>
      <c r="BM2" s="95" t="s">
        <v>306</v>
      </c>
      <c r="BN2" s="95" t="s">
        <v>307</v>
      </c>
      <c r="BO2" s="95" t="s">
        <v>308</v>
      </c>
      <c r="BP2" s="95" t="s">
        <v>309</v>
      </c>
      <c r="BQ2" s="95" t="s">
        <v>310</v>
      </c>
      <c r="BR2" s="95" t="s">
        <v>311</v>
      </c>
      <c r="BS2" s="95" t="s">
        <v>312</v>
      </c>
      <c r="BT2" s="95" t="s">
        <v>314</v>
      </c>
      <c r="BU2" s="95" t="s">
        <v>315</v>
      </c>
      <c r="BV2" s="96" t="s">
        <v>279</v>
      </c>
    </row>
    <row r="3" spans="1:74" x14ac:dyDescent="0.2">
      <c r="A3" t="s">
        <v>64</v>
      </c>
      <c r="B3" t="s">
        <v>130</v>
      </c>
      <c r="F3" t="s">
        <v>41</v>
      </c>
      <c r="G3" t="s">
        <v>448</v>
      </c>
      <c r="H3" t="s">
        <v>469</v>
      </c>
      <c r="I3" t="str">
        <v>ASP: HMIS, surveillance, &amp; research-NSD</v>
      </c>
      <c r="J3" s="109" t="s">
        <v>222</v>
      </c>
      <c r="K3" t="s">
        <v>222</v>
      </c>
      <c r="L3" t="b">
        <f t="shared" si="0"/>
        <v>1</v>
      </c>
      <c r="M3" s="87" t="s">
        <v>421</v>
      </c>
      <c r="O3" s="101" t="s">
        <v>251</v>
      </c>
      <c r="P3" s="94" t="s">
        <v>252</v>
      </c>
      <c r="Y3" s="94"/>
      <c r="Z3" s="95"/>
      <c r="AA3" s="95" t="s">
        <v>204</v>
      </c>
      <c r="AB3" s="95" t="s">
        <v>204</v>
      </c>
      <c r="AC3" s="95" t="s">
        <v>204</v>
      </c>
      <c r="AD3" s="95" t="s">
        <v>204</v>
      </c>
      <c r="AE3" s="95" t="s">
        <v>204</v>
      </c>
      <c r="AF3" s="95" t="s">
        <v>204</v>
      </c>
      <c r="AG3" s="95" t="s">
        <v>204</v>
      </c>
      <c r="AH3" s="95" t="s">
        <v>204</v>
      </c>
      <c r="AI3" s="95" t="s">
        <v>204</v>
      </c>
      <c r="AJ3" s="95" t="s">
        <v>204</v>
      </c>
      <c r="AK3" s="95" t="s">
        <v>204</v>
      </c>
      <c r="AL3" s="95" t="s">
        <v>204</v>
      </c>
      <c r="AM3" s="95" t="s">
        <v>204</v>
      </c>
      <c r="AN3" s="95" t="s">
        <v>204</v>
      </c>
      <c r="AO3" s="95" t="s">
        <v>204</v>
      </c>
      <c r="AP3" s="95" t="s">
        <v>204</v>
      </c>
      <c r="AQ3" s="95" t="s">
        <v>56</v>
      </c>
      <c r="AR3" s="95" t="s">
        <v>56</v>
      </c>
      <c r="AS3" s="95" t="s">
        <v>204</v>
      </c>
      <c r="AT3" s="95" t="s">
        <v>204</v>
      </c>
      <c r="AU3" s="95" t="s">
        <v>213</v>
      </c>
      <c r="AV3" s="95" t="s">
        <v>213</v>
      </c>
      <c r="AW3" s="95" t="s">
        <v>204</v>
      </c>
      <c r="AX3" s="95" t="s">
        <v>204</v>
      </c>
      <c r="AY3" s="95" t="s">
        <v>204</v>
      </c>
      <c r="AZ3" s="95" t="s">
        <v>204</v>
      </c>
      <c r="BA3" s="95" t="s">
        <v>204</v>
      </c>
      <c r="BB3" s="95" t="s">
        <v>204</v>
      </c>
      <c r="BC3" s="95" t="s">
        <v>204</v>
      </c>
      <c r="BD3" s="95" t="s">
        <v>204</v>
      </c>
      <c r="BE3" s="95" t="s">
        <v>205</v>
      </c>
      <c r="BF3" s="95" t="s">
        <v>205</v>
      </c>
      <c r="BG3" s="95" t="s">
        <v>204</v>
      </c>
      <c r="BH3" s="95" t="s">
        <v>204</v>
      </c>
      <c r="BI3" s="95" t="s">
        <v>204</v>
      </c>
      <c r="BJ3" s="95" t="s">
        <v>204</v>
      </c>
      <c r="BK3" s="95" t="s">
        <v>204</v>
      </c>
      <c r="BL3" s="95" t="s">
        <v>204</v>
      </c>
      <c r="BM3" s="95" t="s">
        <v>204</v>
      </c>
      <c r="BN3" s="95" t="s">
        <v>204</v>
      </c>
      <c r="BO3" s="95" t="s">
        <v>204</v>
      </c>
      <c r="BP3" s="95" t="s">
        <v>204</v>
      </c>
      <c r="BQ3" s="95" t="s">
        <v>204</v>
      </c>
      <c r="BR3" s="95" t="s">
        <v>204</v>
      </c>
      <c r="BS3" s="95" t="s">
        <v>204</v>
      </c>
      <c r="BT3" s="95" t="s">
        <v>204</v>
      </c>
      <c r="BU3" s="95" t="s">
        <v>204</v>
      </c>
      <c r="BV3" s="96" t="s">
        <v>204</v>
      </c>
    </row>
    <row r="4" spans="1:74" x14ac:dyDescent="0.2">
      <c r="A4" t="s">
        <v>64</v>
      </c>
      <c r="B4" t="s">
        <v>145</v>
      </c>
      <c r="F4" t="s">
        <v>42</v>
      </c>
      <c r="G4" t="s">
        <v>453</v>
      </c>
      <c r="H4" t="s">
        <v>470</v>
      </c>
      <c r="I4" t="str">
        <v>ASP: Human resources for health-NSD</v>
      </c>
      <c r="J4" s="108" t="s">
        <v>323</v>
      </c>
      <c r="K4" t="s">
        <v>323</v>
      </c>
      <c r="L4" t="b">
        <f t="shared" si="0"/>
        <v>1</v>
      </c>
      <c r="M4" s="87" t="s">
        <v>229</v>
      </c>
      <c r="O4" s="100" t="s">
        <v>252</v>
      </c>
      <c r="P4" s="94" t="s">
        <v>257</v>
      </c>
      <c r="Y4" s="94"/>
      <c r="Z4" s="95"/>
      <c r="AA4" s="95" t="s">
        <v>205</v>
      </c>
      <c r="AB4" s="95" t="s">
        <v>205</v>
      </c>
      <c r="AC4" s="95" t="s">
        <v>205</v>
      </c>
      <c r="AD4" s="95" t="s">
        <v>205</v>
      </c>
      <c r="AE4" s="95" t="s">
        <v>205</v>
      </c>
      <c r="AF4" s="95" t="s">
        <v>205</v>
      </c>
      <c r="AG4" s="95" t="s">
        <v>205</v>
      </c>
      <c r="AH4" s="95" t="s">
        <v>205</v>
      </c>
      <c r="AI4" s="95" t="s">
        <v>205</v>
      </c>
      <c r="AJ4" s="95" t="s">
        <v>205</v>
      </c>
      <c r="AK4" s="95" t="s">
        <v>205</v>
      </c>
      <c r="AL4" s="95" t="s">
        <v>205</v>
      </c>
      <c r="AM4" s="95" t="s">
        <v>205</v>
      </c>
      <c r="AN4" s="95" t="s">
        <v>205</v>
      </c>
      <c r="AO4" s="95" t="s">
        <v>205</v>
      </c>
      <c r="AP4" s="95" t="s">
        <v>205</v>
      </c>
      <c r="AQ4" s="95" t="s">
        <v>160</v>
      </c>
      <c r="AR4" s="95" t="s">
        <v>160</v>
      </c>
      <c r="AS4" s="95" t="s">
        <v>205</v>
      </c>
      <c r="AT4" s="95" t="s">
        <v>205</v>
      </c>
      <c r="AU4" s="95"/>
      <c r="AV4" s="95"/>
      <c r="AW4" s="95" t="s">
        <v>205</v>
      </c>
      <c r="AX4" s="95" t="s">
        <v>205</v>
      </c>
      <c r="AY4" s="95" t="s">
        <v>205</v>
      </c>
      <c r="AZ4" s="95" t="s">
        <v>205</v>
      </c>
      <c r="BA4" s="95" t="s">
        <v>205</v>
      </c>
      <c r="BB4" s="95" t="s">
        <v>205</v>
      </c>
      <c r="BC4" s="95" t="s">
        <v>205</v>
      </c>
      <c r="BD4" s="95" t="s">
        <v>205</v>
      </c>
      <c r="BE4" s="95" t="s">
        <v>206</v>
      </c>
      <c r="BF4" s="95" t="s">
        <v>206</v>
      </c>
      <c r="BG4" s="95" t="s">
        <v>205</v>
      </c>
      <c r="BH4" s="95" t="s">
        <v>205</v>
      </c>
      <c r="BI4" s="95" t="s">
        <v>205</v>
      </c>
      <c r="BJ4" s="95" t="s">
        <v>205</v>
      </c>
      <c r="BK4" s="95" t="s">
        <v>205</v>
      </c>
      <c r="BL4" s="95" t="s">
        <v>205</v>
      </c>
      <c r="BM4" s="95" t="s">
        <v>205</v>
      </c>
      <c r="BN4" s="95" t="s">
        <v>205</v>
      </c>
      <c r="BO4" s="95" t="s">
        <v>205</v>
      </c>
      <c r="BP4" s="95" t="s">
        <v>205</v>
      </c>
      <c r="BQ4" s="95" t="s">
        <v>205</v>
      </c>
      <c r="BR4" s="95" t="s">
        <v>205</v>
      </c>
      <c r="BS4" s="95" t="s">
        <v>205</v>
      </c>
      <c r="BT4" s="95" t="s">
        <v>205</v>
      </c>
      <c r="BU4" s="95" t="s">
        <v>205</v>
      </c>
      <c r="BV4" s="96" t="s">
        <v>205</v>
      </c>
    </row>
    <row r="5" spans="1:74" x14ac:dyDescent="0.2">
      <c r="A5" t="s">
        <v>64</v>
      </c>
      <c r="B5" t="s">
        <v>131</v>
      </c>
      <c r="F5" t="s">
        <v>89</v>
      </c>
      <c r="G5" t="s">
        <v>454</v>
      </c>
      <c r="H5" t="s">
        <v>471</v>
      </c>
      <c r="I5" t="str">
        <v>ASP: Injection safety-NSD</v>
      </c>
      <c r="J5" s="109" t="s">
        <v>223</v>
      </c>
      <c r="K5" t="s">
        <v>223</v>
      </c>
      <c r="L5" t="b">
        <f t="shared" si="0"/>
        <v>1</v>
      </c>
      <c r="M5" s="87" t="s">
        <v>230</v>
      </c>
      <c r="O5" s="101" t="s">
        <v>460</v>
      </c>
      <c r="P5" s="94" t="s">
        <v>262</v>
      </c>
      <c r="Y5" s="94"/>
      <c r="Z5" s="95"/>
      <c r="AA5" s="95" t="s">
        <v>206</v>
      </c>
      <c r="AB5" s="95" t="s">
        <v>206</v>
      </c>
      <c r="AC5" s="95" t="s">
        <v>206</v>
      </c>
      <c r="AD5" s="95" t="s">
        <v>206</v>
      </c>
      <c r="AE5" s="95" t="s">
        <v>206</v>
      </c>
      <c r="AF5" s="95" t="s">
        <v>206</v>
      </c>
      <c r="AG5" s="95" t="s">
        <v>206</v>
      </c>
      <c r="AH5" s="95" t="s">
        <v>206</v>
      </c>
      <c r="AI5" s="95" t="s">
        <v>206</v>
      </c>
      <c r="AJ5" s="95" t="s">
        <v>206</v>
      </c>
      <c r="AK5" s="95" t="s">
        <v>206</v>
      </c>
      <c r="AL5" s="95" t="s">
        <v>206</v>
      </c>
      <c r="AM5" s="95" t="s">
        <v>206</v>
      </c>
      <c r="AN5" s="95" t="s">
        <v>206</v>
      </c>
      <c r="AO5" s="95" t="s">
        <v>206</v>
      </c>
      <c r="AP5" s="95" t="s">
        <v>206</v>
      </c>
      <c r="AQ5" s="95" t="s">
        <v>161</v>
      </c>
      <c r="AR5" s="95" t="s">
        <v>161</v>
      </c>
      <c r="AS5" s="95" t="s">
        <v>207</v>
      </c>
      <c r="AT5" s="95" t="s">
        <v>207</v>
      </c>
      <c r="AU5" s="95"/>
      <c r="AV5" s="95"/>
      <c r="AW5" s="95" t="s">
        <v>206</v>
      </c>
      <c r="AX5" s="95" t="s">
        <v>206</v>
      </c>
      <c r="AY5" s="95" t="s">
        <v>206</v>
      </c>
      <c r="AZ5" s="95" t="s">
        <v>206</v>
      </c>
      <c r="BA5" s="95" t="s">
        <v>206</v>
      </c>
      <c r="BB5" s="95" t="s">
        <v>206</v>
      </c>
      <c r="BC5" s="95" t="s">
        <v>206</v>
      </c>
      <c r="BD5" s="95" t="s">
        <v>206</v>
      </c>
      <c r="BE5" s="95" t="s">
        <v>158</v>
      </c>
      <c r="BF5" s="95" t="s">
        <v>158</v>
      </c>
      <c r="BG5" s="95" t="s">
        <v>206</v>
      </c>
      <c r="BH5" s="95" t="s">
        <v>206</v>
      </c>
      <c r="BI5" s="95" t="s">
        <v>206</v>
      </c>
      <c r="BJ5" s="95" t="s">
        <v>206</v>
      </c>
      <c r="BK5" s="95" t="s">
        <v>206</v>
      </c>
      <c r="BL5" s="95" t="s">
        <v>206</v>
      </c>
      <c r="BM5" s="95" t="s">
        <v>206</v>
      </c>
      <c r="BN5" s="95" t="s">
        <v>206</v>
      </c>
      <c r="BO5" s="95" t="s">
        <v>206</v>
      </c>
      <c r="BP5" s="95" t="s">
        <v>206</v>
      </c>
      <c r="BQ5" s="95" t="s">
        <v>206</v>
      </c>
      <c r="BR5" s="95" t="s">
        <v>206</v>
      </c>
      <c r="BS5" s="95" t="s">
        <v>206</v>
      </c>
      <c r="BT5" s="95" t="s">
        <v>206</v>
      </c>
      <c r="BU5" s="95" t="s">
        <v>206</v>
      </c>
      <c r="BV5" s="96" t="s">
        <v>206</v>
      </c>
    </row>
    <row r="6" spans="1:74" x14ac:dyDescent="0.2">
      <c r="A6" t="s">
        <v>64</v>
      </c>
      <c r="B6" t="s">
        <v>146</v>
      </c>
      <c r="F6" t="s">
        <v>58</v>
      </c>
      <c r="G6" t="s">
        <v>449</v>
      </c>
      <c r="H6" t="s">
        <v>472</v>
      </c>
      <c r="I6" t="str">
        <v>ASP: Laboratory systems strengthening-NSD</v>
      </c>
      <c r="J6" s="108" t="s">
        <v>324</v>
      </c>
      <c r="K6" t="s">
        <v>324</v>
      </c>
      <c r="L6" t="b">
        <f t="shared" si="0"/>
        <v>1</v>
      </c>
      <c r="M6" s="87" t="s">
        <v>231</v>
      </c>
      <c r="O6" s="100" t="s">
        <v>257</v>
      </c>
      <c r="P6" s="94" t="s">
        <v>254</v>
      </c>
      <c r="Y6" s="94"/>
      <c r="Z6" s="95"/>
      <c r="AA6" s="95" t="s">
        <v>207</v>
      </c>
      <c r="AB6" s="95" t="s">
        <v>207</v>
      </c>
      <c r="AC6" s="95" t="s">
        <v>207</v>
      </c>
      <c r="AD6" s="95" t="s">
        <v>207</v>
      </c>
      <c r="AE6" s="95" t="s">
        <v>207</v>
      </c>
      <c r="AF6" s="95" t="s">
        <v>207</v>
      </c>
      <c r="AG6" s="95" t="s">
        <v>207</v>
      </c>
      <c r="AH6" s="95" t="s">
        <v>207</v>
      </c>
      <c r="AI6" s="95" t="s">
        <v>207</v>
      </c>
      <c r="AJ6" s="95" t="s">
        <v>207</v>
      </c>
      <c r="AK6" s="95" t="s">
        <v>207</v>
      </c>
      <c r="AL6" s="95" t="s">
        <v>207</v>
      </c>
      <c r="AM6" s="95" t="s">
        <v>207</v>
      </c>
      <c r="AN6" s="95" t="s">
        <v>207</v>
      </c>
      <c r="AO6" s="95" t="s">
        <v>207</v>
      </c>
      <c r="AP6" s="95" t="s">
        <v>207</v>
      </c>
      <c r="AQ6" s="95" t="s">
        <v>209</v>
      </c>
      <c r="AR6" s="95" t="s">
        <v>209</v>
      </c>
      <c r="AS6" s="95" t="s">
        <v>157</v>
      </c>
      <c r="AT6" s="95" t="s">
        <v>157</v>
      </c>
      <c r="AU6" s="95"/>
      <c r="AV6" s="95"/>
      <c r="AW6" s="95" t="s">
        <v>207</v>
      </c>
      <c r="AX6" s="95" t="s">
        <v>207</v>
      </c>
      <c r="AY6" s="95" t="s">
        <v>207</v>
      </c>
      <c r="AZ6" s="95" t="s">
        <v>207</v>
      </c>
      <c r="BA6" s="95" t="s">
        <v>157</v>
      </c>
      <c r="BB6" s="95" t="s">
        <v>157</v>
      </c>
      <c r="BC6" s="95" t="s">
        <v>157</v>
      </c>
      <c r="BD6" s="95" t="s">
        <v>157</v>
      </c>
      <c r="BE6" s="95" t="s">
        <v>159</v>
      </c>
      <c r="BF6" s="95" t="s">
        <v>159</v>
      </c>
      <c r="BG6" s="95" t="s">
        <v>157</v>
      </c>
      <c r="BH6" s="95" t="s">
        <v>157</v>
      </c>
      <c r="BI6" s="95" t="s">
        <v>157</v>
      </c>
      <c r="BJ6" s="95" t="s">
        <v>157</v>
      </c>
      <c r="BK6" s="95" t="s">
        <v>207</v>
      </c>
      <c r="BL6" s="95" t="s">
        <v>207</v>
      </c>
      <c r="BM6" s="95" t="s">
        <v>207</v>
      </c>
      <c r="BN6" s="95" t="s">
        <v>207</v>
      </c>
      <c r="BO6" s="95" t="s">
        <v>207</v>
      </c>
      <c r="BP6" s="95" t="s">
        <v>207</v>
      </c>
      <c r="BQ6" s="95" t="s">
        <v>207</v>
      </c>
      <c r="BR6" s="95" t="s">
        <v>207</v>
      </c>
      <c r="BS6" s="95" t="s">
        <v>207</v>
      </c>
      <c r="BT6" s="95" t="s">
        <v>207</v>
      </c>
      <c r="BU6" s="95" t="s">
        <v>207</v>
      </c>
      <c r="BV6" s="96" t="s">
        <v>207</v>
      </c>
    </row>
    <row r="7" spans="1:74" x14ac:dyDescent="0.2">
      <c r="A7" t="s">
        <v>64</v>
      </c>
      <c r="B7" t="s">
        <v>132</v>
      </c>
      <c r="F7" t="s">
        <v>127</v>
      </c>
      <c r="G7" t="s">
        <v>450</v>
      </c>
      <c r="H7" t="s">
        <v>473</v>
      </c>
      <c r="I7" t="str">
        <v>ASP: Laws, regulations &amp; policy environment-NSD</v>
      </c>
      <c r="J7" s="109" t="s">
        <v>190</v>
      </c>
      <c r="K7" t="s">
        <v>190</v>
      </c>
      <c r="L7" t="b">
        <f t="shared" si="0"/>
        <v>1</v>
      </c>
      <c r="M7" s="87" t="s">
        <v>232</v>
      </c>
      <c r="O7" s="101" t="s">
        <v>461</v>
      </c>
      <c r="P7" s="94" t="s">
        <v>255</v>
      </c>
      <c r="Y7" s="94"/>
      <c r="Z7" s="95"/>
      <c r="AA7" s="95" t="s">
        <v>157</v>
      </c>
      <c r="AB7" s="95" t="s">
        <v>157</v>
      </c>
      <c r="AC7" s="95" t="s">
        <v>157</v>
      </c>
      <c r="AD7" s="95" t="s">
        <v>157</v>
      </c>
      <c r="AE7" s="95" t="s">
        <v>157</v>
      </c>
      <c r="AF7" s="95" t="s">
        <v>157</v>
      </c>
      <c r="AG7" s="95" t="s">
        <v>157</v>
      </c>
      <c r="AH7" s="95" t="s">
        <v>157</v>
      </c>
      <c r="AI7" s="95" t="s">
        <v>157</v>
      </c>
      <c r="AJ7" s="95" t="s">
        <v>157</v>
      </c>
      <c r="AK7" s="95" t="s">
        <v>157</v>
      </c>
      <c r="AL7" s="95" t="s">
        <v>157</v>
      </c>
      <c r="AM7" s="95" t="s">
        <v>157</v>
      </c>
      <c r="AN7" s="95" t="s">
        <v>157</v>
      </c>
      <c r="AO7" s="95" t="s">
        <v>157</v>
      </c>
      <c r="AP7" s="95" t="s">
        <v>157</v>
      </c>
      <c r="AQ7" s="95" t="s">
        <v>210</v>
      </c>
      <c r="AR7" s="95" t="s">
        <v>210</v>
      </c>
      <c r="AS7" s="95" t="s">
        <v>158</v>
      </c>
      <c r="AT7" s="95" t="s">
        <v>158</v>
      </c>
      <c r="AU7" s="95"/>
      <c r="AV7" s="95"/>
      <c r="AW7" s="95" t="s">
        <v>157</v>
      </c>
      <c r="AX7" s="95" t="s">
        <v>157</v>
      </c>
      <c r="AY7" s="95" t="s">
        <v>157</v>
      </c>
      <c r="AZ7" s="95" t="s">
        <v>157</v>
      </c>
      <c r="BA7" s="95" t="s">
        <v>158</v>
      </c>
      <c r="BB7" s="95" t="s">
        <v>158</v>
      </c>
      <c r="BC7" s="95" t="s">
        <v>158</v>
      </c>
      <c r="BD7" s="95" t="s">
        <v>158</v>
      </c>
      <c r="BE7" s="95" t="s">
        <v>160</v>
      </c>
      <c r="BF7" s="95" t="s">
        <v>160</v>
      </c>
      <c r="BG7" s="95" t="s">
        <v>158</v>
      </c>
      <c r="BH7" s="95" t="s">
        <v>158</v>
      </c>
      <c r="BI7" s="95" t="s">
        <v>158</v>
      </c>
      <c r="BJ7" s="95" t="s">
        <v>158</v>
      </c>
      <c r="BK7" s="95" t="s">
        <v>157</v>
      </c>
      <c r="BL7" s="95" t="s">
        <v>157</v>
      </c>
      <c r="BM7" s="95" t="s">
        <v>157</v>
      </c>
      <c r="BN7" s="95" t="s">
        <v>157</v>
      </c>
      <c r="BO7" s="95" t="s">
        <v>157</v>
      </c>
      <c r="BP7" s="95" t="s">
        <v>157</v>
      </c>
      <c r="BQ7" s="95" t="s">
        <v>157</v>
      </c>
      <c r="BR7" s="95" t="s">
        <v>157</v>
      </c>
      <c r="BS7" s="95" t="s">
        <v>157</v>
      </c>
      <c r="BT7" s="95" t="s">
        <v>157</v>
      </c>
      <c r="BU7" s="95" t="s">
        <v>157</v>
      </c>
      <c r="BV7" s="96" t="s">
        <v>157</v>
      </c>
    </row>
    <row r="8" spans="1:74" x14ac:dyDescent="0.2">
      <c r="A8" t="s">
        <v>64</v>
      </c>
      <c r="B8" t="s">
        <v>107</v>
      </c>
      <c r="E8" t="s">
        <v>93</v>
      </c>
      <c r="I8" t="str">
        <v>ASP: Not Disaggregated-NSD</v>
      </c>
      <c r="J8" s="108" t="s">
        <v>201</v>
      </c>
      <c r="K8" t="s">
        <v>201</v>
      </c>
      <c r="L8" t="b">
        <f t="shared" si="0"/>
        <v>1</v>
      </c>
      <c r="M8" s="87" t="s">
        <v>233</v>
      </c>
      <c r="O8" s="100" t="s">
        <v>462</v>
      </c>
      <c r="P8" s="94" t="s">
        <v>256</v>
      </c>
      <c r="Y8" s="94"/>
      <c r="Z8" s="95"/>
      <c r="AA8" s="95" t="s">
        <v>158</v>
      </c>
      <c r="AB8" s="95" t="s">
        <v>158</v>
      </c>
      <c r="AC8" s="95" t="s">
        <v>158</v>
      </c>
      <c r="AD8" s="95" t="s">
        <v>158</v>
      </c>
      <c r="AE8" s="95" t="s">
        <v>158</v>
      </c>
      <c r="AF8" s="95" t="s">
        <v>158</v>
      </c>
      <c r="AG8" s="95" t="s">
        <v>158</v>
      </c>
      <c r="AH8" s="95" t="s">
        <v>158</v>
      </c>
      <c r="AI8" s="95" t="s">
        <v>158</v>
      </c>
      <c r="AJ8" s="95" t="s">
        <v>158</v>
      </c>
      <c r="AK8" s="95" t="s">
        <v>158</v>
      </c>
      <c r="AL8" s="95" t="s">
        <v>158</v>
      </c>
      <c r="AM8" s="95" t="s">
        <v>158</v>
      </c>
      <c r="AN8" s="95" t="s">
        <v>158</v>
      </c>
      <c r="AO8" s="95" t="s">
        <v>158</v>
      </c>
      <c r="AP8" s="95" t="s">
        <v>158</v>
      </c>
      <c r="AQ8" s="95" t="s">
        <v>214</v>
      </c>
      <c r="AR8" s="95" t="s">
        <v>214</v>
      </c>
      <c r="AS8" s="95" t="s">
        <v>208</v>
      </c>
      <c r="AT8" s="95" t="s">
        <v>208</v>
      </c>
      <c r="AU8" s="95"/>
      <c r="AV8" s="95"/>
      <c r="AW8" s="95" t="s">
        <v>158</v>
      </c>
      <c r="AX8" s="95" t="s">
        <v>158</v>
      </c>
      <c r="AY8" s="95" t="s">
        <v>158</v>
      </c>
      <c r="AZ8" s="95" t="s">
        <v>158</v>
      </c>
      <c r="BA8" s="95" t="s">
        <v>159</v>
      </c>
      <c r="BB8" s="95" t="s">
        <v>159</v>
      </c>
      <c r="BC8" s="95" t="s">
        <v>159</v>
      </c>
      <c r="BD8" s="95" t="s">
        <v>159</v>
      </c>
      <c r="BE8" s="95" t="s">
        <v>161</v>
      </c>
      <c r="BF8" s="95" t="s">
        <v>161</v>
      </c>
      <c r="BG8" s="95" t="s">
        <v>159</v>
      </c>
      <c r="BH8" s="95" t="s">
        <v>159</v>
      </c>
      <c r="BI8" s="95" t="s">
        <v>159</v>
      </c>
      <c r="BJ8" s="95" t="s">
        <v>159</v>
      </c>
      <c r="BK8" s="95" t="s">
        <v>158</v>
      </c>
      <c r="BL8" s="95" t="s">
        <v>158</v>
      </c>
      <c r="BM8" s="95" t="s">
        <v>158</v>
      </c>
      <c r="BN8" s="95" t="s">
        <v>158</v>
      </c>
      <c r="BO8" s="95" t="s">
        <v>158</v>
      </c>
      <c r="BP8" s="95" t="s">
        <v>158</v>
      </c>
      <c r="BQ8" s="95" t="s">
        <v>158</v>
      </c>
      <c r="BR8" s="95" t="s">
        <v>158</v>
      </c>
      <c r="BS8" s="95" t="s">
        <v>158</v>
      </c>
      <c r="BT8" s="95" t="s">
        <v>158</v>
      </c>
      <c r="BU8" s="95" t="s">
        <v>158</v>
      </c>
      <c r="BV8" s="96" t="s">
        <v>158</v>
      </c>
    </row>
    <row r="9" spans="1:74" x14ac:dyDescent="0.2">
      <c r="A9" t="s">
        <v>64</v>
      </c>
      <c r="B9" t="s">
        <v>103</v>
      </c>
      <c r="F9" t="s">
        <v>102</v>
      </c>
      <c r="G9" t="s">
        <v>451</v>
      </c>
      <c r="H9" t="s">
        <v>474</v>
      </c>
      <c r="I9" t="str">
        <v>ASP: Policy, planning, coordination &amp; management of disease control programs-NSD</v>
      </c>
      <c r="J9" s="109" t="s">
        <v>191</v>
      </c>
      <c r="K9" t="s">
        <v>191</v>
      </c>
      <c r="L9" t="b">
        <f t="shared" si="0"/>
        <v>1</v>
      </c>
      <c r="M9" s="87" t="s">
        <v>234</v>
      </c>
      <c r="O9" s="101" t="s">
        <v>262</v>
      </c>
      <c r="P9" s="94" t="s">
        <v>260</v>
      </c>
      <c r="Y9" s="94"/>
      <c r="Z9" s="95"/>
      <c r="AA9" s="95" t="s">
        <v>159</v>
      </c>
      <c r="AB9" s="95" t="s">
        <v>159</v>
      </c>
      <c r="AC9" s="95" t="s">
        <v>159</v>
      </c>
      <c r="AD9" s="95" t="s">
        <v>159</v>
      </c>
      <c r="AE9" s="95" t="s">
        <v>159</v>
      </c>
      <c r="AF9" s="95" t="s">
        <v>159</v>
      </c>
      <c r="AG9" s="95" t="s">
        <v>159</v>
      </c>
      <c r="AH9" s="95" t="s">
        <v>159</v>
      </c>
      <c r="AI9" s="95" t="s">
        <v>159</v>
      </c>
      <c r="AJ9" s="95" t="s">
        <v>159</v>
      </c>
      <c r="AK9" s="95" t="s">
        <v>159</v>
      </c>
      <c r="AL9" s="95" t="s">
        <v>159</v>
      </c>
      <c r="AM9" s="95" t="s">
        <v>159</v>
      </c>
      <c r="AN9" s="95" t="s">
        <v>159</v>
      </c>
      <c r="AO9" s="95" t="s">
        <v>159</v>
      </c>
      <c r="AP9" s="95" t="s">
        <v>159</v>
      </c>
      <c r="AQ9" s="95" t="s">
        <v>216</v>
      </c>
      <c r="AR9" s="95" t="s">
        <v>216</v>
      </c>
      <c r="AS9" s="95" t="s">
        <v>56</v>
      </c>
      <c r="AT9" s="95" t="s">
        <v>56</v>
      </c>
      <c r="AU9" s="95"/>
      <c r="AV9" s="95"/>
      <c r="AW9" s="95" t="s">
        <v>159</v>
      </c>
      <c r="AX9" s="95" t="s">
        <v>159</v>
      </c>
      <c r="AY9" s="95" t="s">
        <v>159</v>
      </c>
      <c r="AZ9" s="95" t="s">
        <v>159</v>
      </c>
      <c r="BA9" s="95" t="s">
        <v>208</v>
      </c>
      <c r="BB9" s="95" t="s">
        <v>208</v>
      </c>
      <c r="BC9" s="95" t="s">
        <v>208</v>
      </c>
      <c r="BD9" s="95" t="s">
        <v>208</v>
      </c>
      <c r="BE9" s="95" t="s">
        <v>216</v>
      </c>
      <c r="BF9" s="95" t="s">
        <v>216</v>
      </c>
      <c r="BG9" s="95" t="s">
        <v>208</v>
      </c>
      <c r="BH9" s="95" t="s">
        <v>208</v>
      </c>
      <c r="BI9" s="95" t="s">
        <v>208</v>
      </c>
      <c r="BJ9" s="95" t="s">
        <v>208</v>
      </c>
      <c r="BK9" s="95" t="s">
        <v>159</v>
      </c>
      <c r="BL9" s="95" t="s">
        <v>159</v>
      </c>
      <c r="BM9" s="95" t="s">
        <v>159</v>
      </c>
      <c r="BN9" s="95" t="s">
        <v>159</v>
      </c>
      <c r="BO9" s="95" t="s">
        <v>159</v>
      </c>
      <c r="BP9" s="95" t="s">
        <v>159</v>
      </c>
      <c r="BQ9" s="95" t="s">
        <v>159</v>
      </c>
      <c r="BR9" s="95" t="s">
        <v>159</v>
      </c>
      <c r="BS9" s="95" t="s">
        <v>159</v>
      </c>
      <c r="BT9" s="95" t="s">
        <v>159</v>
      </c>
      <c r="BU9" s="95" t="s">
        <v>159</v>
      </c>
      <c r="BV9" s="96" t="s">
        <v>159</v>
      </c>
    </row>
    <row r="10" spans="1:74" x14ac:dyDescent="0.2">
      <c r="A10" t="s">
        <v>64</v>
      </c>
      <c r="B10" t="s">
        <v>147</v>
      </c>
      <c r="F10" t="s">
        <v>31</v>
      </c>
      <c r="G10" t="s">
        <v>452</v>
      </c>
      <c r="H10" t="s">
        <v>475</v>
      </c>
      <c r="I10" t="str">
        <v>ASP: Procurement &amp; supply chain management-NSD</v>
      </c>
      <c r="J10" s="108" t="s">
        <v>325</v>
      </c>
      <c r="K10" t="s">
        <v>325</v>
      </c>
      <c r="L10" t="b">
        <f t="shared" si="0"/>
        <v>1</v>
      </c>
      <c r="M10" s="87" t="s">
        <v>399</v>
      </c>
      <c r="O10" s="100" t="s">
        <v>254</v>
      </c>
      <c r="P10" s="94" t="s">
        <v>261</v>
      </c>
      <c r="Y10" s="94"/>
      <c r="Z10" s="95"/>
      <c r="AA10" s="95" t="s">
        <v>208</v>
      </c>
      <c r="AB10" s="95" t="s">
        <v>208</v>
      </c>
      <c r="AC10" s="95" t="s">
        <v>208</v>
      </c>
      <c r="AD10" s="95" t="s">
        <v>208</v>
      </c>
      <c r="AE10" s="95" t="s">
        <v>208</v>
      </c>
      <c r="AF10" s="95" t="s">
        <v>208</v>
      </c>
      <c r="AG10" s="95" t="s">
        <v>208</v>
      </c>
      <c r="AH10" s="95" t="s">
        <v>208</v>
      </c>
      <c r="AI10" s="95" t="s">
        <v>208</v>
      </c>
      <c r="AJ10" s="95" t="s">
        <v>208</v>
      </c>
      <c r="AK10" s="95" t="s">
        <v>208</v>
      </c>
      <c r="AL10" s="95" t="s">
        <v>208</v>
      </c>
      <c r="AM10" s="95" t="s">
        <v>208</v>
      </c>
      <c r="AN10" s="95" t="s">
        <v>208</v>
      </c>
      <c r="AO10" s="95" t="s">
        <v>208</v>
      </c>
      <c r="AP10" s="95" t="s">
        <v>208</v>
      </c>
      <c r="AQ10" s="95" t="s">
        <v>217</v>
      </c>
      <c r="AR10" s="95" t="s">
        <v>217</v>
      </c>
      <c r="AS10" s="95" t="s">
        <v>160</v>
      </c>
      <c r="AT10" s="95" t="s">
        <v>160</v>
      </c>
      <c r="AU10" s="95"/>
      <c r="AV10" s="95"/>
      <c r="AW10" s="95" t="s">
        <v>208</v>
      </c>
      <c r="AX10" s="95" t="s">
        <v>208</v>
      </c>
      <c r="AY10" s="95" t="s">
        <v>208</v>
      </c>
      <c r="AZ10" s="95" t="s">
        <v>208</v>
      </c>
      <c r="BA10" s="95" t="s">
        <v>56</v>
      </c>
      <c r="BB10" s="95" t="s">
        <v>56</v>
      </c>
      <c r="BC10" s="95" t="s">
        <v>56</v>
      </c>
      <c r="BD10" s="95" t="s">
        <v>56</v>
      </c>
      <c r="BE10" s="95" t="s">
        <v>217</v>
      </c>
      <c r="BF10" s="95" t="s">
        <v>217</v>
      </c>
      <c r="BG10" s="95" t="s">
        <v>56</v>
      </c>
      <c r="BH10" s="95" t="s">
        <v>56</v>
      </c>
      <c r="BI10" s="95" t="s">
        <v>56</v>
      </c>
      <c r="BJ10" s="95" t="s">
        <v>56</v>
      </c>
      <c r="BK10" s="95" t="s">
        <v>208</v>
      </c>
      <c r="BL10" s="95" t="s">
        <v>208</v>
      </c>
      <c r="BM10" s="95" t="s">
        <v>208</v>
      </c>
      <c r="BN10" s="95" t="s">
        <v>208</v>
      </c>
      <c r="BO10" s="95" t="s">
        <v>208</v>
      </c>
      <c r="BP10" s="95" t="s">
        <v>208</v>
      </c>
      <c r="BQ10" s="95" t="s">
        <v>208</v>
      </c>
      <c r="BR10" s="95" t="s">
        <v>208</v>
      </c>
      <c r="BS10" s="95" t="s">
        <v>208</v>
      </c>
      <c r="BT10" s="95" t="s">
        <v>208</v>
      </c>
      <c r="BU10" s="95" t="s">
        <v>208</v>
      </c>
      <c r="BV10" s="96" t="s">
        <v>208</v>
      </c>
    </row>
    <row r="11" spans="1:74" x14ac:dyDescent="0.2">
      <c r="A11" t="s">
        <v>41</v>
      </c>
      <c r="F11" t="s">
        <v>35</v>
      </c>
      <c r="G11" s="2"/>
      <c r="I11" t="str">
        <v>ASP: Public financial management strengthening-NSD</v>
      </c>
      <c r="J11" s="109" t="s">
        <v>317</v>
      </c>
      <c r="K11" t="s">
        <v>317</v>
      </c>
      <c r="L11" t="b">
        <f t="shared" si="0"/>
        <v>1</v>
      </c>
      <c r="M11" s="87" t="s">
        <v>235</v>
      </c>
      <c r="O11" s="101" t="s">
        <v>256</v>
      </c>
      <c r="P11" s="94" t="s">
        <v>259</v>
      </c>
      <c r="Y11" s="94"/>
      <c r="Z11" s="95"/>
      <c r="AA11" s="95" t="s">
        <v>56</v>
      </c>
      <c r="AB11" s="95" t="s">
        <v>56</v>
      </c>
      <c r="AC11" s="95" t="s">
        <v>56</v>
      </c>
      <c r="AD11" s="95" t="s">
        <v>56</v>
      </c>
      <c r="AE11" s="95" t="s">
        <v>56</v>
      </c>
      <c r="AF11" s="95" t="s">
        <v>56</v>
      </c>
      <c r="AG11" s="95" t="s">
        <v>56</v>
      </c>
      <c r="AH11" s="95" t="s">
        <v>56</v>
      </c>
      <c r="AI11" s="95" t="s">
        <v>56</v>
      </c>
      <c r="AJ11" s="95" t="s">
        <v>56</v>
      </c>
      <c r="AK11" s="95" t="s">
        <v>56</v>
      </c>
      <c r="AL11" s="95" t="s">
        <v>56</v>
      </c>
      <c r="AM11" s="95" t="s">
        <v>56</v>
      </c>
      <c r="AN11" s="95" t="s">
        <v>56</v>
      </c>
      <c r="AO11" s="95" t="s">
        <v>56</v>
      </c>
      <c r="AP11" s="95" t="s">
        <v>56</v>
      </c>
      <c r="AQ11" s="95" t="s">
        <v>218</v>
      </c>
      <c r="AR11" s="95" t="s">
        <v>218</v>
      </c>
      <c r="AS11" s="95" t="s">
        <v>209</v>
      </c>
      <c r="AT11" s="95" t="s">
        <v>209</v>
      </c>
      <c r="AU11" s="95"/>
      <c r="AV11" s="95"/>
      <c r="AW11" s="95" t="s">
        <v>56</v>
      </c>
      <c r="AX11" s="95" t="s">
        <v>56</v>
      </c>
      <c r="AY11" s="95" t="s">
        <v>56</v>
      </c>
      <c r="AZ11" s="95" t="s">
        <v>56</v>
      </c>
      <c r="BA11" s="95" t="s">
        <v>160</v>
      </c>
      <c r="BB11" s="95" t="s">
        <v>160</v>
      </c>
      <c r="BC11" s="95" t="s">
        <v>160</v>
      </c>
      <c r="BD11" s="95" t="s">
        <v>160</v>
      </c>
      <c r="BE11" s="95" t="s">
        <v>218</v>
      </c>
      <c r="BF11" s="95" t="s">
        <v>218</v>
      </c>
      <c r="BG11" s="95" t="s">
        <v>160</v>
      </c>
      <c r="BH11" s="95" t="s">
        <v>160</v>
      </c>
      <c r="BI11" s="95" t="s">
        <v>160</v>
      </c>
      <c r="BJ11" s="95" t="s">
        <v>160</v>
      </c>
      <c r="BK11" s="95" t="s">
        <v>56</v>
      </c>
      <c r="BL11" s="95" t="s">
        <v>56</v>
      </c>
      <c r="BM11" s="95" t="s">
        <v>56</v>
      </c>
      <c r="BN11" s="95" t="s">
        <v>56</v>
      </c>
      <c r="BO11" s="95" t="s">
        <v>56</v>
      </c>
      <c r="BP11" s="95" t="s">
        <v>56</v>
      </c>
      <c r="BQ11" s="95" t="s">
        <v>56</v>
      </c>
      <c r="BR11" s="95" t="s">
        <v>56</v>
      </c>
      <c r="BS11" s="95" t="s">
        <v>56</v>
      </c>
      <c r="BT11" s="95" t="s">
        <v>56</v>
      </c>
      <c r="BU11" s="95" t="s">
        <v>56</v>
      </c>
      <c r="BV11" s="96" t="s">
        <v>56</v>
      </c>
    </row>
    <row r="12" spans="1:74" x14ac:dyDescent="0.2">
      <c r="A12" t="s">
        <v>41</v>
      </c>
      <c r="B12" t="s">
        <v>133</v>
      </c>
      <c r="F12" t="s">
        <v>92</v>
      </c>
      <c r="G12" s="2"/>
      <c r="I12" t="str">
        <v>C&amp;T: HIV Clinical Services-NSD</v>
      </c>
      <c r="J12" s="108" t="s">
        <v>326</v>
      </c>
      <c r="K12" t="s">
        <v>326</v>
      </c>
      <c r="L12" t="b">
        <f t="shared" si="0"/>
        <v>1</v>
      </c>
      <c r="M12" s="87" t="s">
        <v>236</v>
      </c>
      <c r="O12" s="100" t="s">
        <v>260</v>
      </c>
      <c r="P12" s="94" t="s">
        <v>258</v>
      </c>
      <c r="Y12" s="94"/>
      <c r="Z12" s="95"/>
      <c r="AA12" s="95" t="s">
        <v>160</v>
      </c>
      <c r="AB12" s="95" t="s">
        <v>160</v>
      </c>
      <c r="AC12" s="95" t="s">
        <v>160</v>
      </c>
      <c r="AD12" s="95" t="s">
        <v>160</v>
      </c>
      <c r="AE12" s="95" t="s">
        <v>160</v>
      </c>
      <c r="AF12" s="95" t="s">
        <v>160</v>
      </c>
      <c r="AG12" s="95" t="s">
        <v>160</v>
      </c>
      <c r="AH12" s="95" t="s">
        <v>160</v>
      </c>
      <c r="AI12" s="95" t="s">
        <v>160</v>
      </c>
      <c r="AJ12" s="95" t="s">
        <v>160</v>
      </c>
      <c r="AK12" s="95" t="s">
        <v>160</v>
      </c>
      <c r="AL12" s="95" t="s">
        <v>160</v>
      </c>
      <c r="AM12" s="95" t="s">
        <v>160</v>
      </c>
      <c r="AN12" s="95" t="s">
        <v>160</v>
      </c>
      <c r="AO12" s="95" t="s">
        <v>160</v>
      </c>
      <c r="AP12" s="95" t="s">
        <v>160</v>
      </c>
      <c r="AQ12" s="95" t="s">
        <v>219</v>
      </c>
      <c r="AR12" s="95" t="s">
        <v>219</v>
      </c>
      <c r="AS12" s="95" t="s">
        <v>210</v>
      </c>
      <c r="AT12" s="95" t="s">
        <v>210</v>
      </c>
      <c r="AU12" s="95"/>
      <c r="AV12" s="95"/>
      <c r="AW12" s="95" t="s">
        <v>160</v>
      </c>
      <c r="AX12" s="95" t="s">
        <v>160</v>
      </c>
      <c r="AY12" s="95" t="s">
        <v>160</v>
      </c>
      <c r="AZ12" s="95" t="s">
        <v>160</v>
      </c>
      <c r="BA12" s="95" t="s">
        <v>161</v>
      </c>
      <c r="BB12" s="95" t="s">
        <v>161</v>
      </c>
      <c r="BC12" s="95" t="s">
        <v>161</v>
      </c>
      <c r="BD12" s="95" t="s">
        <v>161</v>
      </c>
      <c r="BE12" s="95" t="s">
        <v>219</v>
      </c>
      <c r="BF12" s="95" t="s">
        <v>219</v>
      </c>
      <c r="BG12" s="95" t="s">
        <v>161</v>
      </c>
      <c r="BH12" s="95" t="s">
        <v>161</v>
      </c>
      <c r="BI12" s="95" t="s">
        <v>161</v>
      </c>
      <c r="BJ12" s="95" t="s">
        <v>161</v>
      </c>
      <c r="BK12" s="95" t="s">
        <v>160</v>
      </c>
      <c r="BL12" s="95" t="s">
        <v>160</v>
      </c>
      <c r="BM12" s="95" t="s">
        <v>160</v>
      </c>
      <c r="BN12" s="95" t="s">
        <v>160</v>
      </c>
      <c r="BO12" s="95" t="s">
        <v>160</v>
      </c>
      <c r="BP12" s="95" t="s">
        <v>160</v>
      </c>
      <c r="BQ12" s="95" t="s">
        <v>160</v>
      </c>
      <c r="BR12" s="95" t="s">
        <v>160</v>
      </c>
      <c r="BS12" s="95" t="s">
        <v>160</v>
      </c>
      <c r="BT12" s="95" t="s">
        <v>160</v>
      </c>
      <c r="BU12" s="95" t="s">
        <v>160</v>
      </c>
      <c r="BV12" s="96" t="s">
        <v>160</v>
      </c>
    </row>
    <row r="13" spans="1:74" x14ac:dyDescent="0.2">
      <c r="A13" t="s">
        <v>41</v>
      </c>
      <c r="B13" t="s">
        <v>108</v>
      </c>
      <c r="F13" t="s">
        <v>90</v>
      </c>
      <c r="G13" s="2"/>
      <c r="I13" t="str">
        <v>C&amp;T: HIV Clinical Services-SD</v>
      </c>
      <c r="J13" s="109" t="s">
        <v>318</v>
      </c>
      <c r="K13" t="s">
        <v>318</v>
      </c>
      <c r="L13" t="b">
        <f t="shared" si="0"/>
        <v>1</v>
      </c>
      <c r="M13" s="87" t="s">
        <v>237</v>
      </c>
      <c r="O13" s="101" t="s">
        <v>261</v>
      </c>
      <c r="P13" s="94" t="s">
        <v>263</v>
      </c>
      <c r="Y13" s="94"/>
      <c r="Z13" s="95"/>
      <c r="AA13" s="95" t="s">
        <v>161</v>
      </c>
      <c r="AB13" s="95" t="s">
        <v>161</v>
      </c>
      <c r="AC13" s="95" t="s">
        <v>161</v>
      </c>
      <c r="AD13" s="95" t="s">
        <v>161</v>
      </c>
      <c r="AE13" s="95" t="s">
        <v>161</v>
      </c>
      <c r="AF13" s="95" t="s">
        <v>161</v>
      </c>
      <c r="AG13" s="95" t="s">
        <v>161</v>
      </c>
      <c r="AH13" s="95" t="s">
        <v>161</v>
      </c>
      <c r="AI13" s="95" t="s">
        <v>161</v>
      </c>
      <c r="AJ13" s="95" t="s">
        <v>161</v>
      </c>
      <c r="AK13" s="95" t="s">
        <v>161</v>
      </c>
      <c r="AL13" s="95" t="s">
        <v>161</v>
      </c>
      <c r="AM13" s="95" t="s">
        <v>161</v>
      </c>
      <c r="AN13" s="95" t="s">
        <v>161</v>
      </c>
      <c r="AO13" s="95" t="s">
        <v>161</v>
      </c>
      <c r="AP13" s="95" t="s">
        <v>161</v>
      </c>
      <c r="AQ13" s="95" t="s">
        <v>220</v>
      </c>
      <c r="AR13" s="95" t="s">
        <v>220</v>
      </c>
      <c r="AS13" s="95" t="s">
        <v>211</v>
      </c>
      <c r="AT13" s="95" t="s">
        <v>211</v>
      </c>
      <c r="AU13" s="95"/>
      <c r="AV13" s="95"/>
      <c r="AW13" s="95" t="s">
        <v>161</v>
      </c>
      <c r="AX13" s="95" t="s">
        <v>161</v>
      </c>
      <c r="AY13" s="95" t="s">
        <v>161</v>
      </c>
      <c r="AZ13" s="95" t="s">
        <v>161</v>
      </c>
      <c r="BA13" s="95" t="s">
        <v>209</v>
      </c>
      <c r="BB13" s="95" t="s">
        <v>209</v>
      </c>
      <c r="BC13" s="95" t="s">
        <v>209</v>
      </c>
      <c r="BD13" s="95" t="s">
        <v>209</v>
      </c>
      <c r="BE13" s="95" t="s">
        <v>162</v>
      </c>
      <c r="BF13" s="95" t="s">
        <v>220</v>
      </c>
      <c r="BG13" s="95" t="s">
        <v>209</v>
      </c>
      <c r="BH13" s="95" t="s">
        <v>209</v>
      </c>
      <c r="BI13" s="95" t="s">
        <v>209</v>
      </c>
      <c r="BJ13" s="95" t="s">
        <v>209</v>
      </c>
      <c r="BK13" s="95" t="s">
        <v>161</v>
      </c>
      <c r="BL13" s="95" t="s">
        <v>161</v>
      </c>
      <c r="BM13" s="95" t="s">
        <v>161</v>
      </c>
      <c r="BN13" s="95" t="s">
        <v>161</v>
      </c>
      <c r="BO13" s="95" t="s">
        <v>161</v>
      </c>
      <c r="BP13" s="95" t="s">
        <v>161</v>
      </c>
      <c r="BQ13" s="95" t="s">
        <v>161</v>
      </c>
      <c r="BR13" s="95" t="s">
        <v>161</v>
      </c>
      <c r="BS13" s="95" t="s">
        <v>161</v>
      </c>
      <c r="BT13" s="95" t="s">
        <v>161</v>
      </c>
      <c r="BU13" s="95" t="s">
        <v>161</v>
      </c>
      <c r="BV13" s="96" t="s">
        <v>161</v>
      </c>
    </row>
    <row r="14" spans="1:74" x14ac:dyDescent="0.2">
      <c r="A14" t="s">
        <v>41</v>
      </c>
      <c r="B14" t="s">
        <v>134</v>
      </c>
      <c r="F14" t="s">
        <v>91</v>
      </c>
      <c r="G14" s="2"/>
      <c r="I14" t="str">
        <v>C&amp;T: HIV Drugs-NSD</v>
      </c>
      <c r="J14" s="108" t="s">
        <v>319</v>
      </c>
      <c r="K14" t="s">
        <v>319</v>
      </c>
      <c r="L14" t="b">
        <f t="shared" si="0"/>
        <v>1</v>
      </c>
      <c r="M14" s="87" t="s">
        <v>238</v>
      </c>
      <c r="O14" s="100" t="s">
        <v>259</v>
      </c>
      <c r="P14" s="94" t="s">
        <v>253</v>
      </c>
      <c r="Y14" s="94"/>
      <c r="Z14" s="95"/>
      <c r="AA14" s="95" t="s">
        <v>209</v>
      </c>
      <c r="AB14" s="95" t="s">
        <v>209</v>
      </c>
      <c r="AC14" s="95" t="s">
        <v>209</v>
      </c>
      <c r="AD14" s="95" t="s">
        <v>209</v>
      </c>
      <c r="AE14" s="95" t="s">
        <v>209</v>
      </c>
      <c r="AF14" s="95" t="s">
        <v>209</v>
      </c>
      <c r="AG14" s="95" t="s">
        <v>209</v>
      </c>
      <c r="AH14" s="95" t="s">
        <v>209</v>
      </c>
      <c r="AI14" s="95" t="s">
        <v>209</v>
      </c>
      <c r="AJ14" s="95" t="s">
        <v>209</v>
      </c>
      <c r="AK14" s="95" t="s">
        <v>209</v>
      </c>
      <c r="AL14" s="95" t="s">
        <v>209</v>
      </c>
      <c r="AM14" s="95" t="s">
        <v>209</v>
      </c>
      <c r="AN14" s="95" t="s">
        <v>209</v>
      </c>
      <c r="AO14" s="95" t="s">
        <v>209</v>
      </c>
      <c r="AP14" s="95" t="s">
        <v>209</v>
      </c>
      <c r="AQ14" s="95"/>
      <c r="AR14" s="95"/>
      <c r="AS14" s="95" t="s">
        <v>212</v>
      </c>
      <c r="AT14" s="95" t="s">
        <v>212</v>
      </c>
      <c r="AU14" s="95"/>
      <c r="AV14" s="95"/>
      <c r="AW14" s="95" t="s">
        <v>209</v>
      </c>
      <c r="AX14" s="95" t="s">
        <v>209</v>
      </c>
      <c r="AY14" s="95" t="s">
        <v>209</v>
      </c>
      <c r="AZ14" s="95" t="s">
        <v>209</v>
      </c>
      <c r="BA14" s="95" t="s">
        <v>210</v>
      </c>
      <c r="BB14" s="95" t="s">
        <v>210</v>
      </c>
      <c r="BC14" s="95" t="s">
        <v>210</v>
      </c>
      <c r="BD14" s="95" t="s">
        <v>210</v>
      </c>
      <c r="BE14" s="95" t="s">
        <v>163</v>
      </c>
      <c r="BF14" s="95" t="s">
        <v>162</v>
      </c>
      <c r="BG14" s="95" t="s">
        <v>210</v>
      </c>
      <c r="BH14" s="95" t="s">
        <v>210</v>
      </c>
      <c r="BI14" s="95" t="s">
        <v>210</v>
      </c>
      <c r="BJ14" s="95" t="s">
        <v>210</v>
      </c>
      <c r="BK14" s="95" t="s">
        <v>209</v>
      </c>
      <c r="BL14" s="95" t="s">
        <v>209</v>
      </c>
      <c r="BM14" s="95" t="s">
        <v>209</v>
      </c>
      <c r="BN14" s="95" t="s">
        <v>209</v>
      </c>
      <c r="BO14" s="95" t="s">
        <v>209</v>
      </c>
      <c r="BP14" s="95" t="s">
        <v>209</v>
      </c>
      <c r="BQ14" s="95" t="s">
        <v>209</v>
      </c>
      <c r="BR14" s="95" t="s">
        <v>209</v>
      </c>
      <c r="BS14" s="95" t="s">
        <v>209</v>
      </c>
      <c r="BT14" s="95" t="s">
        <v>209</v>
      </c>
      <c r="BU14" s="95" t="s">
        <v>209</v>
      </c>
      <c r="BV14" s="96" t="s">
        <v>209</v>
      </c>
    </row>
    <row r="15" spans="1:74" x14ac:dyDescent="0.2">
      <c r="A15" t="s">
        <v>41</v>
      </c>
      <c r="B15" t="s">
        <v>109</v>
      </c>
      <c r="F15" t="s">
        <v>49</v>
      </c>
      <c r="G15" s="2"/>
      <c r="I15" t="str">
        <v>C&amp;T: HIV Drugs-SD</v>
      </c>
      <c r="J15" s="109" t="s">
        <v>320</v>
      </c>
      <c r="K15" t="s">
        <v>320</v>
      </c>
      <c r="L15" t="b">
        <f t="shared" si="0"/>
        <v>1</v>
      </c>
      <c r="M15" s="87" t="s">
        <v>239</v>
      </c>
      <c r="O15" s="101" t="s">
        <v>258</v>
      </c>
      <c r="Y15" s="94"/>
      <c r="Z15" s="95"/>
      <c r="AA15" s="95" t="s">
        <v>210</v>
      </c>
      <c r="AB15" s="95" t="s">
        <v>210</v>
      </c>
      <c r="AC15" s="95" t="s">
        <v>210</v>
      </c>
      <c r="AD15" s="95" t="s">
        <v>210</v>
      </c>
      <c r="AE15" s="95" t="s">
        <v>210</v>
      </c>
      <c r="AF15" s="95" t="s">
        <v>210</v>
      </c>
      <c r="AG15" s="95" t="s">
        <v>210</v>
      </c>
      <c r="AH15" s="95" t="s">
        <v>210</v>
      </c>
      <c r="AI15" s="95" t="s">
        <v>210</v>
      </c>
      <c r="AJ15" s="95" t="s">
        <v>210</v>
      </c>
      <c r="AK15" s="95" t="s">
        <v>210</v>
      </c>
      <c r="AL15" s="95" t="s">
        <v>210</v>
      </c>
      <c r="AM15" s="95" t="s">
        <v>210</v>
      </c>
      <c r="AN15" s="95" t="s">
        <v>210</v>
      </c>
      <c r="AO15" s="95" t="s">
        <v>210</v>
      </c>
      <c r="AP15" s="95" t="s">
        <v>210</v>
      </c>
      <c r="AQ15" s="95"/>
      <c r="AR15" s="95"/>
      <c r="AS15" s="95" t="s">
        <v>213</v>
      </c>
      <c r="AT15" s="95" t="s">
        <v>213</v>
      </c>
      <c r="AU15" s="95"/>
      <c r="AV15" s="95"/>
      <c r="AW15" s="95" t="s">
        <v>210</v>
      </c>
      <c r="AX15" s="95" t="s">
        <v>210</v>
      </c>
      <c r="AY15" s="95" t="s">
        <v>210</v>
      </c>
      <c r="AZ15" s="95" t="s">
        <v>210</v>
      </c>
      <c r="BA15" s="95" t="s">
        <v>211</v>
      </c>
      <c r="BB15" s="95" t="s">
        <v>211</v>
      </c>
      <c r="BC15" s="95" t="s">
        <v>211</v>
      </c>
      <c r="BD15" s="95" t="s">
        <v>211</v>
      </c>
      <c r="BE15" s="95" t="s">
        <v>225</v>
      </c>
      <c r="BF15" s="95" t="s">
        <v>163</v>
      </c>
      <c r="BG15" s="95" t="s">
        <v>211</v>
      </c>
      <c r="BH15" s="95" t="s">
        <v>211</v>
      </c>
      <c r="BI15" s="95" t="s">
        <v>211</v>
      </c>
      <c r="BJ15" s="95" t="s">
        <v>211</v>
      </c>
      <c r="BK15" s="95" t="s">
        <v>210</v>
      </c>
      <c r="BL15" s="95" t="s">
        <v>210</v>
      </c>
      <c r="BM15" s="95" t="s">
        <v>210</v>
      </c>
      <c r="BN15" s="95" t="s">
        <v>210</v>
      </c>
      <c r="BO15" s="95" t="s">
        <v>210</v>
      </c>
      <c r="BP15" s="95" t="s">
        <v>210</v>
      </c>
      <c r="BQ15" s="95" t="s">
        <v>210</v>
      </c>
      <c r="BR15" s="95" t="s">
        <v>210</v>
      </c>
      <c r="BS15" s="95" t="s">
        <v>210</v>
      </c>
      <c r="BT15" s="95" t="s">
        <v>210</v>
      </c>
      <c r="BU15" s="95" t="s">
        <v>210</v>
      </c>
      <c r="BV15" s="96" t="s">
        <v>210</v>
      </c>
    </row>
    <row r="16" spans="1:74" x14ac:dyDescent="0.2">
      <c r="A16" t="s">
        <v>41</v>
      </c>
      <c r="B16" t="s">
        <v>104</v>
      </c>
      <c r="G16" s="2"/>
      <c r="I16" t="str">
        <v>C&amp;T: HIV Laboratory Services-NSD</v>
      </c>
      <c r="J16" s="108" t="s">
        <v>334</v>
      </c>
      <c r="K16" t="s">
        <v>334</v>
      </c>
      <c r="L16" t="b">
        <f t="shared" si="0"/>
        <v>1</v>
      </c>
      <c r="M16" s="87" t="s">
        <v>240</v>
      </c>
      <c r="O16" s="100" t="s">
        <v>263</v>
      </c>
      <c r="Y16" s="94"/>
      <c r="Z16" s="95"/>
      <c r="AA16" s="95" t="s">
        <v>211</v>
      </c>
      <c r="AB16" s="95" t="s">
        <v>211</v>
      </c>
      <c r="AC16" s="95" t="s">
        <v>211</v>
      </c>
      <c r="AD16" s="95" t="s">
        <v>211</v>
      </c>
      <c r="AE16" s="95" t="s">
        <v>211</v>
      </c>
      <c r="AF16" s="95" t="s">
        <v>211</v>
      </c>
      <c r="AG16" s="95" t="s">
        <v>211</v>
      </c>
      <c r="AH16" s="95" t="s">
        <v>211</v>
      </c>
      <c r="AI16" s="95" t="s">
        <v>211</v>
      </c>
      <c r="AJ16" s="95" t="s">
        <v>211</v>
      </c>
      <c r="AK16" s="95" t="s">
        <v>211</v>
      </c>
      <c r="AL16" s="95" t="s">
        <v>211</v>
      </c>
      <c r="AM16" s="95" t="s">
        <v>211</v>
      </c>
      <c r="AN16" s="95" t="s">
        <v>211</v>
      </c>
      <c r="AO16" s="95" t="s">
        <v>211</v>
      </c>
      <c r="AP16" s="95" t="s">
        <v>211</v>
      </c>
      <c r="AQ16" s="95"/>
      <c r="AR16" s="95"/>
      <c r="AS16" s="95" t="s">
        <v>214</v>
      </c>
      <c r="AT16" s="95" t="s">
        <v>214</v>
      </c>
      <c r="AU16" s="95"/>
      <c r="AV16" s="95"/>
      <c r="AW16" s="95" t="s">
        <v>211</v>
      </c>
      <c r="AX16" s="95" t="s">
        <v>211</v>
      </c>
      <c r="AY16" s="95" t="s">
        <v>211</v>
      </c>
      <c r="AZ16" s="95" t="s">
        <v>211</v>
      </c>
      <c r="BA16" s="95" t="s">
        <v>212</v>
      </c>
      <c r="BB16" s="95" t="s">
        <v>212</v>
      </c>
      <c r="BC16" s="95" t="s">
        <v>212</v>
      </c>
      <c r="BD16" s="95" t="s">
        <v>212</v>
      </c>
      <c r="BE16" s="95"/>
      <c r="BF16" s="95"/>
      <c r="BG16" s="95" t="s">
        <v>212</v>
      </c>
      <c r="BH16" s="95" t="s">
        <v>212</v>
      </c>
      <c r="BI16" s="95" t="s">
        <v>212</v>
      </c>
      <c r="BJ16" s="95" t="s">
        <v>212</v>
      </c>
      <c r="BK16" s="95" t="s">
        <v>211</v>
      </c>
      <c r="BL16" s="95" t="s">
        <v>211</v>
      </c>
      <c r="BM16" s="95" t="s">
        <v>211</v>
      </c>
      <c r="BN16" s="95" t="s">
        <v>211</v>
      </c>
      <c r="BO16" s="95" t="s">
        <v>211</v>
      </c>
      <c r="BP16" s="95" t="s">
        <v>211</v>
      </c>
      <c r="BQ16" s="95" t="s">
        <v>211</v>
      </c>
      <c r="BR16" s="95" t="s">
        <v>211</v>
      </c>
      <c r="BS16" s="95" t="s">
        <v>211</v>
      </c>
      <c r="BT16" s="95" t="s">
        <v>211</v>
      </c>
      <c r="BU16" s="95" t="s">
        <v>211</v>
      </c>
      <c r="BV16" s="96" t="s">
        <v>211</v>
      </c>
    </row>
    <row r="17" spans="1:74" x14ac:dyDescent="0.2">
      <c r="A17" t="s">
        <v>41</v>
      </c>
      <c r="B17" t="s">
        <v>148</v>
      </c>
      <c r="G17" s="2"/>
      <c r="I17" t="str">
        <v>C&amp;T: HIV Laboratory Services-SD</v>
      </c>
      <c r="J17" s="109" t="s">
        <v>335</v>
      </c>
      <c r="K17" t="s">
        <v>335</v>
      </c>
      <c r="L17" t="b">
        <f t="shared" si="0"/>
        <v>1</v>
      </c>
      <c r="M17" s="87" t="s">
        <v>241</v>
      </c>
      <c r="O17" s="101" t="s">
        <v>253</v>
      </c>
      <c r="Y17" s="94"/>
      <c r="Z17" s="95"/>
      <c r="AA17" s="95" t="s">
        <v>212</v>
      </c>
      <c r="AB17" s="95" t="s">
        <v>212</v>
      </c>
      <c r="AC17" s="95" t="s">
        <v>212</v>
      </c>
      <c r="AD17" s="95" t="s">
        <v>212</v>
      </c>
      <c r="AE17" s="95" t="s">
        <v>212</v>
      </c>
      <c r="AF17" s="95" t="s">
        <v>212</v>
      </c>
      <c r="AG17" s="95" t="s">
        <v>212</v>
      </c>
      <c r="AH17" s="95" t="s">
        <v>212</v>
      </c>
      <c r="AI17" s="95" t="s">
        <v>212</v>
      </c>
      <c r="AJ17" s="95" t="s">
        <v>212</v>
      </c>
      <c r="AK17" s="95" t="s">
        <v>212</v>
      </c>
      <c r="AL17" s="95" t="s">
        <v>212</v>
      </c>
      <c r="AM17" s="95" t="s">
        <v>212</v>
      </c>
      <c r="AN17" s="95" t="s">
        <v>212</v>
      </c>
      <c r="AO17" s="95" t="s">
        <v>212</v>
      </c>
      <c r="AP17" s="95" t="s">
        <v>212</v>
      </c>
      <c r="AQ17" s="95"/>
      <c r="AR17" s="95"/>
      <c r="AS17" s="95" t="s">
        <v>215</v>
      </c>
      <c r="AT17" s="95" t="s">
        <v>215</v>
      </c>
      <c r="AU17" s="95"/>
      <c r="AV17" s="95"/>
      <c r="AW17" s="95" t="s">
        <v>212</v>
      </c>
      <c r="AX17" s="95" t="s">
        <v>212</v>
      </c>
      <c r="AY17" s="95" t="s">
        <v>212</v>
      </c>
      <c r="AZ17" s="95" t="s">
        <v>212</v>
      </c>
      <c r="BA17" s="95" t="s">
        <v>213</v>
      </c>
      <c r="BB17" s="95" t="s">
        <v>213</v>
      </c>
      <c r="BC17" s="95" t="s">
        <v>213</v>
      </c>
      <c r="BD17" s="95" t="s">
        <v>213</v>
      </c>
      <c r="BE17" s="95"/>
      <c r="BF17" s="95"/>
      <c r="BG17" s="95" t="s">
        <v>213</v>
      </c>
      <c r="BH17" s="95" t="s">
        <v>213</v>
      </c>
      <c r="BI17" s="95" t="s">
        <v>213</v>
      </c>
      <c r="BJ17" s="95" t="s">
        <v>213</v>
      </c>
      <c r="BK17" s="95" t="s">
        <v>212</v>
      </c>
      <c r="BL17" s="95" t="s">
        <v>212</v>
      </c>
      <c r="BM17" s="95" t="s">
        <v>212</v>
      </c>
      <c r="BN17" s="95" t="s">
        <v>212</v>
      </c>
      <c r="BO17" s="95" t="s">
        <v>212</v>
      </c>
      <c r="BP17" s="95" t="s">
        <v>212</v>
      </c>
      <c r="BQ17" s="95" t="s">
        <v>212</v>
      </c>
      <c r="BR17" s="95" t="s">
        <v>212</v>
      </c>
      <c r="BS17" s="95" t="s">
        <v>212</v>
      </c>
      <c r="BT17" s="95" t="s">
        <v>212</v>
      </c>
      <c r="BU17" s="95" t="s">
        <v>212</v>
      </c>
      <c r="BV17" s="96" t="s">
        <v>212</v>
      </c>
    </row>
    <row r="18" spans="1:74" x14ac:dyDescent="0.2">
      <c r="A18" t="s">
        <v>42</v>
      </c>
      <c r="G18" s="2"/>
      <c r="I18" t="str">
        <v>C&amp;T: Not Disaggregated-NSD</v>
      </c>
      <c r="J18" s="108" t="s">
        <v>327</v>
      </c>
      <c r="K18" t="s">
        <v>327</v>
      </c>
      <c r="L18" t="b">
        <f t="shared" si="0"/>
        <v>1</v>
      </c>
      <c r="M18" s="87" t="s">
        <v>242</v>
      </c>
      <c r="O18" s="102" t="s">
        <v>463</v>
      </c>
      <c r="Y18" s="94"/>
      <c r="Z18" s="95"/>
      <c r="AA18" s="95" t="s">
        <v>213</v>
      </c>
      <c r="AB18" s="95" t="s">
        <v>213</v>
      </c>
      <c r="AC18" s="95" t="s">
        <v>213</v>
      </c>
      <c r="AD18" s="95" t="s">
        <v>213</v>
      </c>
      <c r="AE18" s="95" t="s">
        <v>213</v>
      </c>
      <c r="AF18" s="95" t="s">
        <v>213</v>
      </c>
      <c r="AG18" s="95" t="s">
        <v>213</v>
      </c>
      <c r="AH18" s="95" t="s">
        <v>213</v>
      </c>
      <c r="AI18" s="95" t="s">
        <v>213</v>
      </c>
      <c r="AJ18" s="95" t="s">
        <v>213</v>
      </c>
      <c r="AK18" s="95" t="s">
        <v>213</v>
      </c>
      <c r="AL18" s="95" t="s">
        <v>213</v>
      </c>
      <c r="AM18" s="95" t="s">
        <v>213</v>
      </c>
      <c r="AN18" s="95" t="s">
        <v>213</v>
      </c>
      <c r="AO18" s="95" t="s">
        <v>213</v>
      </c>
      <c r="AP18" s="95" t="s">
        <v>213</v>
      </c>
      <c r="AQ18" s="95"/>
      <c r="AR18" s="95"/>
      <c r="AS18" s="95" t="s">
        <v>216</v>
      </c>
      <c r="AT18" s="95" t="s">
        <v>216</v>
      </c>
      <c r="AU18" s="95"/>
      <c r="AV18" s="95"/>
      <c r="AW18" s="95" t="s">
        <v>213</v>
      </c>
      <c r="AX18" s="95" t="s">
        <v>213</v>
      </c>
      <c r="AY18" s="95" t="s">
        <v>213</v>
      </c>
      <c r="AZ18" s="95" t="s">
        <v>213</v>
      </c>
      <c r="BA18" s="95" t="s">
        <v>214</v>
      </c>
      <c r="BB18" s="95" t="s">
        <v>214</v>
      </c>
      <c r="BC18" s="95" t="s">
        <v>214</v>
      </c>
      <c r="BD18" s="95" t="s">
        <v>214</v>
      </c>
      <c r="BE18" s="95"/>
      <c r="BF18" s="95"/>
      <c r="BG18" s="95" t="s">
        <v>214</v>
      </c>
      <c r="BH18" s="95" t="s">
        <v>214</v>
      </c>
      <c r="BI18" s="95" t="s">
        <v>214</v>
      </c>
      <c r="BJ18" s="95" t="s">
        <v>214</v>
      </c>
      <c r="BK18" s="95" t="s">
        <v>213</v>
      </c>
      <c r="BL18" s="95" t="s">
        <v>213</v>
      </c>
      <c r="BM18" s="95" t="s">
        <v>213</v>
      </c>
      <c r="BN18" s="95" t="s">
        <v>213</v>
      </c>
      <c r="BO18" s="95" t="s">
        <v>213</v>
      </c>
      <c r="BP18" s="95" t="s">
        <v>213</v>
      </c>
      <c r="BQ18" s="95" t="s">
        <v>213</v>
      </c>
      <c r="BR18" s="95" t="s">
        <v>213</v>
      </c>
      <c r="BS18" s="95" t="s">
        <v>213</v>
      </c>
      <c r="BT18" s="95" t="s">
        <v>213</v>
      </c>
      <c r="BU18" s="95" t="s">
        <v>213</v>
      </c>
      <c r="BV18" s="96" t="s">
        <v>213</v>
      </c>
    </row>
    <row r="19" spans="1:74" x14ac:dyDescent="0.2">
      <c r="A19" t="s">
        <v>42</v>
      </c>
      <c r="B19" t="s">
        <v>135</v>
      </c>
      <c r="G19" s="2"/>
      <c r="I19" t="str">
        <v>C&amp;T: Not Disaggregated-SD</v>
      </c>
      <c r="J19" s="109" t="s">
        <v>192</v>
      </c>
      <c r="K19" t="s">
        <v>192</v>
      </c>
      <c r="L19" t="b">
        <f t="shared" si="0"/>
        <v>1</v>
      </c>
      <c r="M19" s="87" t="s">
        <v>243</v>
      </c>
      <c r="Y19" s="94"/>
      <c r="Z19" s="95"/>
      <c r="AA19" s="95" t="s">
        <v>214</v>
      </c>
      <c r="AB19" s="95" t="s">
        <v>214</v>
      </c>
      <c r="AC19" s="95" t="s">
        <v>214</v>
      </c>
      <c r="AD19" s="95" t="s">
        <v>214</v>
      </c>
      <c r="AE19" s="95" t="s">
        <v>214</v>
      </c>
      <c r="AF19" s="95" t="s">
        <v>214</v>
      </c>
      <c r="AG19" s="95" t="s">
        <v>214</v>
      </c>
      <c r="AH19" s="95" t="s">
        <v>214</v>
      </c>
      <c r="AI19" s="95" t="s">
        <v>214</v>
      </c>
      <c r="AJ19" s="95" t="s">
        <v>214</v>
      </c>
      <c r="AK19" s="95" t="s">
        <v>214</v>
      </c>
      <c r="AL19" s="95" t="s">
        <v>214</v>
      </c>
      <c r="AM19" s="95" t="s">
        <v>214</v>
      </c>
      <c r="AN19" s="95" t="s">
        <v>214</v>
      </c>
      <c r="AO19" s="95" t="s">
        <v>214</v>
      </c>
      <c r="AP19" s="95" t="s">
        <v>214</v>
      </c>
      <c r="AQ19" s="95"/>
      <c r="AR19" s="95"/>
      <c r="AS19" s="95" t="s">
        <v>217</v>
      </c>
      <c r="AT19" s="95" t="s">
        <v>217</v>
      </c>
      <c r="AU19" s="95"/>
      <c r="AV19" s="95"/>
      <c r="AW19" s="95" t="s">
        <v>214</v>
      </c>
      <c r="AX19" s="95" t="s">
        <v>214</v>
      </c>
      <c r="AY19" s="95" t="s">
        <v>214</v>
      </c>
      <c r="AZ19" s="95" t="s">
        <v>214</v>
      </c>
      <c r="BA19" s="95" t="s">
        <v>215</v>
      </c>
      <c r="BB19" s="95" t="s">
        <v>215</v>
      </c>
      <c r="BC19" s="95" t="s">
        <v>215</v>
      </c>
      <c r="BD19" s="95" t="s">
        <v>215</v>
      </c>
      <c r="BE19" s="95"/>
      <c r="BF19" s="95"/>
      <c r="BG19" s="95" t="s">
        <v>215</v>
      </c>
      <c r="BH19" s="95" t="s">
        <v>215</v>
      </c>
      <c r="BI19" s="95" t="s">
        <v>215</v>
      </c>
      <c r="BJ19" s="95" t="s">
        <v>215</v>
      </c>
      <c r="BK19" s="95" t="s">
        <v>214</v>
      </c>
      <c r="BL19" s="95" t="s">
        <v>214</v>
      </c>
      <c r="BM19" s="95" t="s">
        <v>214</v>
      </c>
      <c r="BN19" s="95" t="s">
        <v>214</v>
      </c>
      <c r="BO19" s="95" t="s">
        <v>214</v>
      </c>
      <c r="BP19" s="95" t="s">
        <v>214</v>
      </c>
      <c r="BQ19" s="95" t="s">
        <v>214</v>
      </c>
      <c r="BR19" s="95" t="s">
        <v>214</v>
      </c>
      <c r="BS19" s="95" t="s">
        <v>214</v>
      </c>
      <c r="BT19" s="95" t="s">
        <v>214</v>
      </c>
      <c r="BU19" s="95" t="s">
        <v>214</v>
      </c>
      <c r="BV19" s="96" t="s">
        <v>214</v>
      </c>
    </row>
    <row r="20" spans="1:74" x14ac:dyDescent="0.2">
      <c r="A20" t="s">
        <v>42</v>
      </c>
      <c r="B20" t="s">
        <v>110</v>
      </c>
      <c r="G20" s="2"/>
      <c r="I20" t="str">
        <v>HTS: Community-based testing-NSD</v>
      </c>
      <c r="J20" s="108" t="s">
        <v>328</v>
      </c>
      <c r="K20" t="s">
        <v>328</v>
      </c>
      <c r="L20" t="b">
        <f t="shared" si="0"/>
        <v>1</v>
      </c>
      <c r="M20" s="87" t="s">
        <v>244</v>
      </c>
      <c r="Y20" s="94"/>
      <c r="Z20" s="95"/>
      <c r="AA20" s="95" t="s">
        <v>215</v>
      </c>
      <c r="AB20" s="95" t="s">
        <v>215</v>
      </c>
      <c r="AC20" s="95" t="s">
        <v>215</v>
      </c>
      <c r="AD20" s="95" t="s">
        <v>215</v>
      </c>
      <c r="AE20" s="95" t="s">
        <v>215</v>
      </c>
      <c r="AF20" s="95" t="s">
        <v>215</v>
      </c>
      <c r="AG20" s="95" t="s">
        <v>215</v>
      </c>
      <c r="AH20" s="95" t="s">
        <v>215</v>
      </c>
      <c r="AI20" s="95" t="s">
        <v>215</v>
      </c>
      <c r="AJ20" s="95" t="s">
        <v>215</v>
      </c>
      <c r="AK20" s="95" t="s">
        <v>215</v>
      </c>
      <c r="AL20" s="95" t="s">
        <v>215</v>
      </c>
      <c r="AM20" s="95" t="s">
        <v>215</v>
      </c>
      <c r="AN20" s="95" t="s">
        <v>215</v>
      </c>
      <c r="AO20" s="95" t="s">
        <v>215</v>
      </c>
      <c r="AP20" s="95" t="s">
        <v>215</v>
      </c>
      <c r="AQ20" s="95"/>
      <c r="AR20" s="95"/>
      <c r="AS20" s="95" t="s">
        <v>218</v>
      </c>
      <c r="AT20" s="95" t="s">
        <v>218</v>
      </c>
      <c r="AU20" s="95"/>
      <c r="AV20" s="95"/>
      <c r="AW20" s="95" t="s">
        <v>215</v>
      </c>
      <c r="AX20" s="95" t="s">
        <v>215</v>
      </c>
      <c r="AY20" s="95" t="s">
        <v>215</v>
      </c>
      <c r="AZ20" s="95" t="s">
        <v>215</v>
      </c>
      <c r="BA20" s="95" t="s">
        <v>216</v>
      </c>
      <c r="BB20" s="95" t="s">
        <v>216</v>
      </c>
      <c r="BC20" s="95" t="s">
        <v>216</v>
      </c>
      <c r="BD20" s="95" t="s">
        <v>216</v>
      </c>
      <c r="BE20" s="95"/>
      <c r="BF20" s="95"/>
      <c r="BG20" s="95" t="s">
        <v>216</v>
      </c>
      <c r="BH20" s="95" t="s">
        <v>216</v>
      </c>
      <c r="BI20" s="95" t="s">
        <v>216</v>
      </c>
      <c r="BJ20" s="95" t="s">
        <v>216</v>
      </c>
      <c r="BK20" s="95" t="s">
        <v>215</v>
      </c>
      <c r="BL20" s="95" t="s">
        <v>215</v>
      </c>
      <c r="BM20" s="95" t="s">
        <v>215</v>
      </c>
      <c r="BN20" s="95" t="s">
        <v>215</v>
      </c>
      <c r="BO20" s="95" t="s">
        <v>215</v>
      </c>
      <c r="BP20" s="95" t="s">
        <v>215</v>
      </c>
      <c r="BQ20" s="95" t="s">
        <v>215</v>
      </c>
      <c r="BR20" s="95" t="s">
        <v>215</v>
      </c>
      <c r="BS20" s="95" t="s">
        <v>215</v>
      </c>
      <c r="BT20" s="95" t="s">
        <v>215</v>
      </c>
      <c r="BU20" s="95" t="s">
        <v>215</v>
      </c>
      <c r="BV20" s="96" t="s">
        <v>215</v>
      </c>
    </row>
    <row r="21" spans="1:74" x14ac:dyDescent="0.2">
      <c r="A21" t="s">
        <v>42</v>
      </c>
      <c r="B21" t="s">
        <v>136</v>
      </c>
      <c r="G21" s="2"/>
      <c r="I21" t="str">
        <v>HTS: Community-based testing-SD</v>
      </c>
      <c r="J21" s="109" t="s">
        <v>193</v>
      </c>
      <c r="K21" t="s">
        <v>193</v>
      </c>
      <c r="L21" t="b">
        <f t="shared" si="0"/>
        <v>1</v>
      </c>
      <c r="M21" s="87" t="s">
        <v>245</v>
      </c>
      <c r="Y21" s="94"/>
      <c r="Z21" s="95"/>
      <c r="AA21" s="95" t="s">
        <v>216</v>
      </c>
      <c r="AB21" s="95" t="s">
        <v>216</v>
      </c>
      <c r="AC21" s="95" t="s">
        <v>216</v>
      </c>
      <c r="AD21" s="95" t="s">
        <v>216</v>
      </c>
      <c r="AE21" s="95" t="s">
        <v>216</v>
      </c>
      <c r="AF21" s="95" t="s">
        <v>216</v>
      </c>
      <c r="AG21" s="95" t="s">
        <v>216</v>
      </c>
      <c r="AH21" s="95" t="s">
        <v>216</v>
      </c>
      <c r="AI21" s="95" t="s">
        <v>216</v>
      </c>
      <c r="AJ21" s="95" t="s">
        <v>216</v>
      </c>
      <c r="AK21" s="95" t="s">
        <v>216</v>
      </c>
      <c r="AL21" s="95" t="s">
        <v>216</v>
      </c>
      <c r="AM21" s="95" t="s">
        <v>216</v>
      </c>
      <c r="AN21" s="95" t="s">
        <v>216</v>
      </c>
      <c r="AO21" s="95" t="s">
        <v>216</v>
      </c>
      <c r="AP21" s="95" t="s">
        <v>216</v>
      </c>
      <c r="AQ21" s="95"/>
      <c r="AR21" s="95"/>
      <c r="AS21" s="95" t="s">
        <v>219</v>
      </c>
      <c r="AT21" s="95" t="s">
        <v>219</v>
      </c>
      <c r="AU21" s="95"/>
      <c r="AV21" s="95"/>
      <c r="AW21" s="95" t="s">
        <v>216</v>
      </c>
      <c r="AX21" s="95" t="s">
        <v>216</v>
      </c>
      <c r="AY21" s="95" t="s">
        <v>216</v>
      </c>
      <c r="AZ21" s="95" t="s">
        <v>216</v>
      </c>
      <c r="BA21" s="95" t="s">
        <v>217</v>
      </c>
      <c r="BB21" s="95" t="s">
        <v>217</v>
      </c>
      <c r="BC21" s="95" t="s">
        <v>217</v>
      </c>
      <c r="BD21" s="95" t="s">
        <v>217</v>
      </c>
      <c r="BE21" s="95"/>
      <c r="BF21" s="95"/>
      <c r="BG21" s="95" t="s">
        <v>217</v>
      </c>
      <c r="BH21" s="95" t="s">
        <v>217</v>
      </c>
      <c r="BI21" s="95" t="s">
        <v>217</v>
      </c>
      <c r="BJ21" s="95" t="s">
        <v>217</v>
      </c>
      <c r="BK21" s="95" t="s">
        <v>216</v>
      </c>
      <c r="BL21" s="95" t="s">
        <v>216</v>
      </c>
      <c r="BM21" s="95" t="s">
        <v>216</v>
      </c>
      <c r="BN21" s="95" t="s">
        <v>216</v>
      </c>
      <c r="BO21" s="95" t="s">
        <v>216</v>
      </c>
      <c r="BP21" s="95" t="s">
        <v>216</v>
      </c>
      <c r="BQ21" s="95" t="s">
        <v>216</v>
      </c>
      <c r="BR21" s="95" t="s">
        <v>216</v>
      </c>
      <c r="BS21" s="95" t="s">
        <v>216</v>
      </c>
      <c r="BT21" s="95" t="s">
        <v>216</v>
      </c>
      <c r="BU21" s="95" t="s">
        <v>216</v>
      </c>
      <c r="BV21" s="96" t="s">
        <v>216</v>
      </c>
    </row>
    <row r="22" spans="1:74" x14ac:dyDescent="0.2">
      <c r="A22" t="s">
        <v>42</v>
      </c>
      <c r="B22" t="s">
        <v>111</v>
      </c>
      <c r="G22" s="2"/>
      <c r="I22" t="str">
        <v>HTS: Facility-based testing-NSD</v>
      </c>
      <c r="J22" s="110" t="s">
        <v>435</v>
      </c>
      <c r="K22" s="3" t="s">
        <v>329</v>
      </c>
      <c r="L22" s="3" t="b">
        <f t="shared" si="0"/>
        <v>0</v>
      </c>
      <c r="M22" s="87" t="s">
        <v>246</v>
      </c>
      <c r="Y22" s="94"/>
      <c r="Z22" s="95"/>
      <c r="AA22" s="95" t="s">
        <v>217</v>
      </c>
      <c r="AB22" s="95" t="s">
        <v>217</v>
      </c>
      <c r="AC22" s="95" t="s">
        <v>217</v>
      </c>
      <c r="AD22" s="95" t="s">
        <v>217</v>
      </c>
      <c r="AE22" s="95" t="s">
        <v>217</v>
      </c>
      <c r="AF22" s="95" t="s">
        <v>217</v>
      </c>
      <c r="AG22" s="95" t="s">
        <v>217</v>
      </c>
      <c r="AH22" s="95" t="s">
        <v>217</v>
      </c>
      <c r="AI22" s="95" t="s">
        <v>217</v>
      </c>
      <c r="AJ22" s="95" t="s">
        <v>217</v>
      </c>
      <c r="AK22" s="95" t="s">
        <v>217</v>
      </c>
      <c r="AL22" s="95" t="s">
        <v>217</v>
      </c>
      <c r="AM22" s="95" t="s">
        <v>217</v>
      </c>
      <c r="AN22" s="95" t="s">
        <v>217</v>
      </c>
      <c r="AO22" s="95" t="s">
        <v>217</v>
      </c>
      <c r="AP22" s="95" t="s">
        <v>217</v>
      </c>
      <c r="AQ22" s="95"/>
      <c r="AR22" s="95"/>
      <c r="AS22" s="95" t="s">
        <v>220</v>
      </c>
      <c r="AT22" s="95" t="s">
        <v>220</v>
      </c>
      <c r="AU22" s="95"/>
      <c r="AV22" s="95"/>
      <c r="AW22" s="95" t="s">
        <v>217</v>
      </c>
      <c r="AX22" s="95" t="s">
        <v>217</v>
      </c>
      <c r="AY22" s="95" t="s">
        <v>217</v>
      </c>
      <c r="AZ22" s="95" t="s">
        <v>217</v>
      </c>
      <c r="BA22" s="95" t="s">
        <v>218</v>
      </c>
      <c r="BB22" s="95" t="s">
        <v>218</v>
      </c>
      <c r="BC22" s="95" t="s">
        <v>218</v>
      </c>
      <c r="BD22" s="95" t="s">
        <v>218</v>
      </c>
      <c r="BE22" s="95"/>
      <c r="BF22" s="95"/>
      <c r="BG22" s="95" t="s">
        <v>218</v>
      </c>
      <c r="BH22" s="95" t="s">
        <v>218</v>
      </c>
      <c r="BI22" s="95" t="s">
        <v>218</v>
      </c>
      <c r="BJ22" s="95" t="s">
        <v>218</v>
      </c>
      <c r="BK22" s="95" t="s">
        <v>217</v>
      </c>
      <c r="BL22" s="95" t="s">
        <v>217</v>
      </c>
      <c r="BM22" s="95" t="s">
        <v>217</v>
      </c>
      <c r="BN22" s="95" t="s">
        <v>217</v>
      </c>
      <c r="BO22" s="95" t="s">
        <v>217</v>
      </c>
      <c r="BP22" s="95" t="s">
        <v>217</v>
      </c>
      <c r="BQ22" s="95" t="s">
        <v>217</v>
      </c>
      <c r="BR22" s="95" t="s">
        <v>217</v>
      </c>
      <c r="BS22" s="95" t="s">
        <v>217</v>
      </c>
      <c r="BT22" s="95" t="s">
        <v>217</v>
      </c>
      <c r="BU22" s="95" t="s">
        <v>217</v>
      </c>
      <c r="BV22" s="96" t="s">
        <v>217</v>
      </c>
    </row>
    <row r="23" spans="1:74" x14ac:dyDescent="0.2">
      <c r="A23" t="s">
        <v>42</v>
      </c>
      <c r="B23" t="s">
        <v>137</v>
      </c>
      <c r="G23" s="2"/>
      <c r="I23" t="str">
        <v>HTS: Facility-based testing-SD</v>
      </c>
      <c r="J23" s="111" t="s">
        <v>434</v>
      </c>
      <c r="K23" s="3" t="s">
        <v>194</v>
      </c>
      <c r="L23" s="3" t="b">
        <f t="shared" si="0"/>
        <v>0</v>
      </c>
      <c r="M23" s="87" t="s">
        <v>247</v>
      </c>
      <c r="Y23" s="94"/>
      <c r="Z23" s="95"/>
      <c r="AA23" s="95" t="s">
        <v>219</v>
      </c>
      <c r="AB23" s="95" t="s">
        <v>219</v>
      </c>
      <c r="AC23" s="95" t="s">
        <v>219</v>
      </c>
      <c r="AD23" s="95" t="s">
        <v>219</v>
      </c>
      <c r="AE23" s="95" t="s">
        <v>219</v>
      </c>
      <c r="AF23" s="95" t="s">
        <v>219</v>
      </c>
      <c r="AG23" s="95" t="s">
        <v>219</v>
      </c>
      <c r="AH23" s="95" t="s">
        <v>219</v>
      </c>
      <c r="AI23" s="95" t="s">
        <v>218</v>
      </c>
      <c r="AJ23" s="95" t="s">
        <v>218</v>
      </c>
      <c r="AK23" s="95" t="s">
        <v>218</v>
      </c>
      <c r="AL23" s="95" t="s">
        <v>218</v>
      </c>
      <c r="AM23" s="95" t="s">
        <v>218</v>
      </c>
      <c r="AN23" s="95" t="s">
        <v>218</v>
      </c>
      <c r="AO23" s="95" t="s">
        <v>218</v>
      </c>
      <c r="AP23" s="95" t="s">
        <v>218</v>
      </c>
      <c r="AQ23" s="95"/>
      <c r="AR23" s="95"/>
      <c r="AS23" s="95" t="s">
        <v>224</v>
      </c>
      <c r="AT23" s="95" t="s">
        <v>224</v>
      </c>
      <c r="AU23" s="95"/>
      <c r="AV23" s="95"/>
      <c r="AW23" s="95" t="s">
        <v>218</v>
      </c>
      <c r="AX23" s="95" t="s">
        <v>218</v>
      </c>
      <c r="AY23" s="95" t="s">
        <v>218</v>
      </c>
      <c r="AZ23" s="95" t="s">
        <v>218</v>
      </c>
      <c r="BA23" s="95" t="s">
        <v>219</v>
      </c>
      <c r="BB23" s="95" t="s">
        <v>219</v>
      </c>
      <c r="BC23" s="95" t="s">
        <v>219</v>
      </c>
      <c r="BD23" s="95" t="s">
        <v>219</v>
      </c>
      <c r="BE23" s="95"/>
      <c r="BF23" s="95"/>
      <c r="BG23" s="95" t="s">
        <v>219</v>
      </c>
      <c r="BH23" s="95" t="s">
        <v>219</v>
      </c>
      <c r="BI23" s="95" t="s">
        <v>219</v>
      </c>
      <c r="BJ23" s="95" t="s">
        <v>219</v>
      </c>
      <c r="BK23" s="95" t="s">
        <v>218</v>
      </c>
      <c r="BL23" s="95" t="s">
        <v>218</v>
      </c>
      <c r="BM23" s="95" t="s">
        <v>218</v>
      </c>
      <c r="BN23" s="95" t="s">
        <v>218</v>
      </c>
      <c r="BO23" s="95" t="s">
        <v>218</v>
      </c>
      <c r="BP23" s="95" t="s">
        <v>218</v>
      </c>
      <c r="BQ23" s="95" t="s">
        <v>218</v>
      </c>
      <c r="BR23" s="95" t="s">
        <v>218</v>
      </c>
      <c r="BS23" s="95" t="s">
        <v>218</v>
      </c>
      <c r="BT23" s="95" t="s">
        <v>218</v>
      </c>
      <c r="BU23" s="95" t="s">
        <v>218</v>
      </c>
      <c r="BV23" s="96" t="s">
        <v>218</v>
      </c>
    </row>
    <row r="24" spans="1:74" x14ac:dyDescent="0.2">
      <c r="A24" t="s">
        <v>42</v>
      </c>
      <c r="B24" t="s">
        <v>112</v>
      </c>
      <c r="G24" s="2"/>
      <c r="I24" t="str">
        <v>HTS: Not Disaggregated-NSD</v>
      </c>
      <c r="J24" s="108" t="s">
        <v>336</v>
      </c>
      <c r="K24" t="s">
        <v>336</v>
      </c>
      <c r="L24" t="b">
        <f t="shared" si="0"/>
        <v>1</v>
      </c>
      <c r="M24" s="87" t="s">
        <v>248</v>
      </c>
      <c r="Y24" s="94"/>
      <c r="Z24" s="95"/>
      <c r="AA24" s="95" t="s">
        <v>224</v>
      </c>
      <c r="AB24" s="95" t="s">
        <v>224</v>
      </c>
      <c r="AC24" s="95" t="s">
        <v>224</v>
      </c>
      <c r="AD24" s="95" t="s">
        <v>224</v>
      </c>
      <c r="AE24" s="95" t="s">
        <v>224</v>
      </c>
      <c r="AF24" s="95" t="s">
        <v>224</v>
      </c>
      <c r="AG24" s="95" t="s">
        <v>224</v>
      </c>
      <c r="AH24" s="95" t="s">
        <v>224</v>
      </c>
      <c r="AI24" s="95" t="s">
        <v>219</v>
      </c>
      <c r="AJ24" s="95" t="s">
        <v>219</v>
      </c>
      <c r="AK24" s="95" t="s">
        <v>219</v>
      </c>
      <c r="AL24" s="95" t="s">
        <v>219</v>
      </c>
      <c r="AM24" s="95" t="s">
        <v>219</v>
      </c>
      <c r="AN24" s="95" t="s">
        <v>219</v>
      </c>
      <c r="AO24" s="95" t="s">
        <v>219</v>
      </c>
      <c r="AP24" s="95" t="s">
        <v>219</v>
      </c>
      <c r="AQ24" s="95"/>
      <c r="AR24" s="95"/>
      <c r="AS24" s="95"/>
      <c r="AT24" s="95"/>
      <c r="AU24" s="95"/>
      <c r="AV24" s="95"/>
      <c r="AW24" s="95" t="s">
        <v>219</v>
      </c>
      <c r="AX24" s="95" t="s">
        <v>219</v>
      </c>
      <c r="AY24" s="95" t="s">
        <v>219</v>
      </c>
      <c r="AZ24" s="95" t="s">
        <v>219</v>
      </c>
      <c r="BA24" s="95" t="s">
        <v>220</v>
      </c>
      <c r="BB24" s="95" t="s">
        <v>220</v>
      </c>
      <c r="BC24" s="95" t="s">
        <v>220</v>
      </c>
      <c r="BD24" s="95" t="s">
        <v>220</v>
      </c>
      <c r="BE24" s="95"/>
      <c r="BF24" s="95"/>
      <c r="BG24" s="95" t="s">
        <v>220</v>
      </c>
      <c r="BH24" s="95" t="s">
        <v>220</v>
      </c>
      <c r="BI24" s="95" t="s">
        <v>220</v>
      </c>
      <c r="BJ24" s="95" t="s">
        <v>220</v>
      </c>
      <c r="BK24" s="95" t="s">
        <v>219</v>
      </c>
      <c r="BL24" s="95" t="s">
        <v>219</v>
      </c>
      <c r="BM24" s="95" t="s">
        <v>219</v>
      </c>
      <c r="BN24" s="95" t="s">
        <v>219</v>
      </c>
      <c r="BO24" s="95" t="s">
        <v>219</v>
      </c>
      <c r="BP24" s="95" t="s">
        <v>219</v>
      </c>
      <c r="BQ24" s="95" t="s">
        <v>219</v>
      </c>
      <c r="BR24" s="95" t="s">
        <v>219</v>
      </c>
      <c r="BS24" s="95" t="s">
        <v>219</v>
      </c>
      <c r="BT24" s="95" t="s">
        <v>219</v>
      </c>
      <c r="BU24" s="95" t="s">
        <v>219</v>
      </c>
      <c r="BV24" s="96" t="s">
        <v>219</v>
      </c>
    </row>
    <row r="25" spans="1:74" x14ac:dyDescent="0.2">
      <c r="A25" t="s">
        <v>42</v>
      </c>
      <c r="B25" t="s">
        <v>138</v>
      </c>
      <c r="G25" s="2"/>
      <c r="I25" t="str">
        <v>HTS: Not Disaggregated-SD</v>
      </c>
      <c r="J25" s="109" t="s">
        <v>337</v>
      </c>
      <c r="K25" t="s">
        <v>337</v>
      </c>
      <c r="L25" t="b">
        <f t="shared" si="0"/>
        <v>1</v>
      </c>
      <c r="M25" s="87" t="s">
        <v>249</v>
      </c>
      <c r="Y25" s="94"/>
      <c r="Z25" s="95"/>
      <c r="AA25" s="95" t="s">
        <v>162</v>
      </c>
      <c r="AB25" s="95" t="s">
        <v>162</v>
      </c>
      <c r="AC25" s="95" t="s">
        <v>162</v>
      </c>
      <c r="AD25" s="95" t="s">
        <v>162</v>
      </c>
      <c r="AE25" s="95" t="s">
        <v>162</v>
      </c>
      <c r="AF25" s="95" t="s">
        <v>162</v>
      </c>
      <c r="AG25" s="95" t="s">
        <v>162</v>
      </c>
      <c r="AH25" s="95" t="s">
        <v>162</v>
      </c>
      <c r="AI25" s="95" t="s">
        <v>220</v>
      </c>
      <c r="AJ25" s="95" t="s">
        <v>220</v>
      </c>
      <c r="AK25" s="95" t="s">
        <v>220</v>
      </c>
      <c r="AL25" s="95" t="s">
        <v>220</v>
      </c>
      <c r="AM25" s="95" t="s">
        <v>220</v>
      </c>
      <c r="AN25" s="95" t="s">
        <v>220</v>
      </c>
      <c r="AO25" s="95" t="s">
        <v>220</v>
      </c>
      <c r="AP25" s="95" t="s">
        <v>220</v>
      </c>
      <c r="AQ25" s="95"/>
      <c r="AR25" s="95"/>
      <c r="AS25" s="95"/>
      <c r="AT25" s="95"/>
      <c r="AU25" s="95"/>
      <c r="AV25" s="95"/>
      <c r="AW25" s="95" t="s">
        <v>220</v>
      </c>
      <c r="AX25" s="95" t="s">
        <v>220</v>
      </c>
      <c r="AY25" s="95" t="s">
        <v>220</v>
      </c>
      <c r="AZ25" s="95" t="s">
        <v>220</v>
      </c>
      <c r="BA25" s="95" t="s">
        <v>224</v>
      </c>
      <c r="BB25" s="95" t="s">
        <v>224</v>
      </c>
      <c r="BC25" s="95" t="s">
        <v>224</v>
      </c>
      <c r="BD25" s="95" t="s">
        <v>224</v>
      </c>
      <c r="BE25" s="95"/>
      <c r="BF25" s="95"/>
      <c r="BG25" s="95" t="s">
        <v>224</v>
      </c>
      <c r="BH25" s="95" t="s">
        <v>224</v>
      </c>
      <c r="BI25" s="95" t="s">
        <v>224</v>
      </c>
      <c r="BJ25" s="95" t="s">
        <v>224</v>
      </c>
      <c r="BK25" s="95" t="s">
        <v>220</v>
      </c>
      <c r="BL25" s="95" t="s">
        <v>220</v>
      </c>
      <c r="BM25" s="95" t="s">
        <v>220</v>
      </c>
      <c r="BN25" s="95" t="s">
        <v>220</v>
      </c>
      <c r="BO25" s="95" t="s">
        <v>220</v>
      </c>
      <c r="BP25" s="95" t="s">
        <v>220</v>
      </c>
      <c r="BQ25" s="95" t="s">
        <v>220</v>
      </c>
      <c r="BR25" s="95" t="s">
        <v>220</v>
      </c>
      <c r="BS25" s="95" t="s">
        <v>220</v>
      </c>
      <c r="BT25" s="95" t="s">
        <v>220</v>
      </c>
      <c r="BU25" s="95" t="s">
        <v>220</v>
      </c>
      <c r="BV25" s="96" t="s">
        <v>220</v>
      </c>
    </row>
    <row r="26" spans="1:74" x14ac:dyDescent="0.2">
      <c r="A26" t="s">
        <v>42</v>
      </c>
      <c r="B26" t="s">
        <v>113</v>
      </c>
      <c r="G26" s="2"/>
      <c r="I26" t="str">
        <v>PM: IM Closeout costs-NSD</v>
      </c>
      <c r="J26" s="108" t="s">
        <v>202</v>
      </c>
      <c r="K26" t="s">
        <v>202</v>
      </c>
      <c r="L26" t="b">
        <f t="shared" si="0"/>
        <v>1</v>
      </c>
      <c r="M26" s="87" t="s">
        <v>422</v>
      </c>
      <c r="Y26" s="94"/>
      <c r="Z26" s="95"/>
      <c r="AA26" s="95" t="s">
        <v>225</v>
      </c>
      <c r="AB26" s="95" t="s">
        <v>225</v>
      </c>
      <c r="AC26" s="95" t="s">
        <v>225</v>
      </c>
      <c r="AD26" s="95" t="s">
        <v>225</v>
      </c>
      <c r="AE26" s="95" t="s">
        <v>225</v>
      </c>
      <c r="AF26" s="95" t="s">
        <v>225</v>
      </c>
      <c r="AG26" s="95" t="s">
        <v>225</v>
      </c>
      <c r="AH26" s="95" t="s">
        <v>225</v>
      </c>
      <c r="AI26" s="95" t="s">
        <v>224</v>
      </c>
      <c r="AJ26" s="95" t="s">
        <v>224</v>
      </c>
      <c r="AK26" s="95" t="s">
        <v>224</v>
      </c>
      <c r="AL26" s="95" t="s">
        <v>224</v>
      </c>
      <c r="AM26" s="95" t="s">
        <v>224</v>
      </c>
      <c r="AN26" s="95" t="s">
        <v>224</v>
      </c>
      <c r="AO26" s="95" t="s">
        <v>224</v>
      </c>
      <c r="AP26" s="95" t="s">
        <v>224</v>
      </c>
      <c r="AQ26" s="95"/>
      <c r="AR26" s="95"/>
      <c r="AS26" s="95"/>
      <c r="AT26" s="95"/>
      <c r="AU26" s="95"/>
      <c r="AV26" s="95"/>
      <c r="AW26" s="95" t="s">
        <v>224</v>
      </c>
      <c r="AX26" s="95" t="s">
        <v>224</v>
      </c>
      <c r="AY26" s="95" t="s">
        <v>224</v>
      </c>
      <c r="AZ26" s="95" t="s">
        <v>224</v>
      </c>
      <c r="BA26" s="95" t="s">
        <v>162</v>
      </c>
      <c r="BB26" s="95" t="s">
        <v>162</v>
      </c>
      <c r="BC26" s="95" t="s">
        <v>162</v>
      </c>
      <c r="BD26" s="95" t="s">
        <v>162</v>
      </c>
      <c r="BE26" s="95"/>
      <c r="BF26" s="95"/>
      <c r="BG26" s="95" t="s">
        <v>162</v>
      </c>
      <c r="BH26" s="95" t="s">
        <v>162</v>
      </c>
      <c r="BI26" s="95" t="s">
        <v>162</v>
      </c>
      <c r="BJ26" s="95" t="s">
        <v>162</v>
      </c>
      <c r="BK26" s="95" t="s">
        <v>224</v>
      </c>
      <c r="BL26" s="95" t="s">
        <v>224</v>
      </c>
      <c r="BM26" s="95" t="s">
        <v>224</v>
      </c>
      <c r="BN26" s="95" t="s">
        <v>224</v>
      </c>
      <c r="BO26" s="95" t="s">
        <v>224</v>
      </c>
      <c r="BP26" s="95" t="s">
        <v>224</v>
      </c>
      <c r="BQ26" s="95" t="s">
        <v>224</v>
      </c>
      <c r="BR26" s="95" t="s">
        <v>224</v>
      </c>
      <c r="BS26" s="95" t="s">
        <v>224</v>
      </c>
      <c r="BT26" s="95" t="s">
        <v>224</v>
      </c>
      <c r="BU26" s="95" t="s">
        <v>224</v>
      </c>
      <c r="BV26" s="96" t="s">
        <v>224</v>
      </c>
    </row>
    <row r="27" spans="1:74" x14ac:dyDescent="0.2">
      <c r="A27" t="s">
        <v>42</v>
      </c>
      <c r="B27" t="s">
        <v>139</v>
      </c>
      <c r="G27" s="2"/>
      <c r="I27" t="str">
        <v>PM: IM Program Management-NSD</v>
      </c>
      <c r="J27" s="109" t="s">
        <v>195</v>
      </c>
      <c r="K27" t="s">
        <v>195</v>
      </c>
      <c r="L27" t="b">
        <f t="shared" si="0"/>
        <v>1</v>
      </c>
      <c r="M27" s="87" t="s">
        <v>423</v>
      </c>
      <c r="Y27" s="94"/>
      <c r="Z27" s="95"/>
      <c r="AA27" s="95"/>
      <c r="AB27" s="95"/>
      <c r="AC27" s="95"/>
      <c r="AD27" s="95"/>
      <c r="AE27" s="95"/>
      <c r="AF27" s="95"/>
      <c r="AG27" s="95"/>
      <c r="AH27" s="95"/>
      <c r="AI27" s="95" t="s">
        <v>162</v>
      </c>
      <c r="AJ27" s="95" t="s">
        <v>162</v>
      </c>
      <c r="AK27" s="95" t="s">
        <v>162</v>
      </c>
      <c r="AL27" s="95" t="s">
        <v>162</v>
      </c>
      <c r="AM27" s="95" t="s">
        <v>162</v>
      </c>
      <c r="AN27" s="95" t="s">
        <v>162</v>
      </c>
      <c r="AO27" s="95" t="s">
        <v>162</v>
      </c>
      <c r="AP27" s="95" t="s">
        <v>162</v>
      </c>
      <c r="AQ27" s="95"/>
      <c r="AR27" s="95"/>
      <c r="AS27" s="95"/>
      <c r="AT27" s="95"/>
      <c r="AU27" s="95"/>
      <c r="AV27" s="95"/>
      <c r="AW27" s="95" t="s">
        <v>162</v>
      </c>
      <c r="AX27" s="95" t="s">
        <v>162</v>
      </c>
      <c r="AY27" s="95" t="s">
        <v>162</v>
      </c>
      <c r="AZ27" s="95" t="s">
        <v>162</v>
      </c>
      <c r="BA27" s="95" t="s">
        <v>163</v>
      </c>
      <c r="BB27" s="95" t="s">
        <v>163</v>
      </c>
      <c r="BC27" s="95" t="s">
        <v>163</v>
      </c>
      <c r="BD27" s="95" t="s">
        <v>163</v>
      </c>
      <c r="BE27" s="95"/>
      <c r="BF27" s="95"/>
      <c r="BG27" s="95" t="s">
        <v>163</v>
      </c>
      <c r="BH27" s="95" t="s">
        <v>163</v>
      </c>
      <c r="BI27" s="95" t="s">
        <v>163</v>
      </c>
      <c r="BJ27" s="95" t="s">
        <v>163</v>
      </c>
      <c r="BK27" s="95" t="s">
        <v>162</v>
      </c>
      <c r="BL27" s="95" t="s">
        <v>162</v>
      </c>
      <c r="BM27" s="95" t="s">
        <v>162</v>
      </c>
      <c r="BN27" s="95" t="s">
        <v>162</v>
      </c>
      <c r="BO27" s="95" t="s">
        <v>162</v>
      </c>
      <c r="BP27" s="95" t="s">
        <v>162</v>
      </c>
      <c r="BQ27" s="95" t="s">
        <v>162</v>
      </c>
      <c r="BR27" s="95" t="s">
        <v>162</v>
      </c>
      <c r="BS27" s="95" t="s">
        <v>162</v>
      </c>
      <c r="BT27" s="95" t="s">
        <v>162</v>
      </c>
      <c r="BU27" s="95" t="s">
        <v>162</v>
      </c>
      <c r="BV27" s="96" t="s">
        <v>162</v>
      </c>
    </row>
    <row r="28" spans="1:74" x14ac:dyDescent="0.2">
      <c r="A28" t="s">
        <v>42</v>
      </c>
      <c r="B28" t="s">
        <v>129</v>
      </c>
      <c r="G28" s="2"/>
      <c r="I28" t="str">
        <v>PREV: Comm. mobilization, behavior &amp; norms change-NSD</v>
      </c>
      <c r="J28" s="108" t="s">
        <v>330</v>
      </c>
      <c r="K28" t="s">
        <v>330</v>
      </c>
      <c r="L28" t="b">
        <f t="shared" si="0"/>
        <v>1</v>
      </c>
      <c r="M28" s="87" t="s">
        <v>48</v>
      </c>
      <c r="Y28" s="94"/>
      <c r="Z28" s="95"/>
      <c r="AA28" s="95"/>
      <c r="AB28" s="95"/>
      <c r="AC28" s="95"/>
      <c r="AD28" s="95"/>
      <c r="AE28" s="95"/>
      <c r="AF28" s="95"/>
      <c r="AG28" s="95"/>
      <c r="AH28" s="95"/>
      <c r="AI28" s="95" t="s">
        <v>225</v>
      </c>
      <c r="AJ28" s="95" t="s">
        <v>225</v>
      </c>
      <c r="AK28" s="95" t="s">
        <v>225</v>
      </c>
      <c r="AL28" s="95" t="s">
        <v>225</v>
      </c>
      <c r="AM28" s="95" t="s">
        <v>225</v>
      </c>
      <c r="AN28" s="95" t="s">
        <v>225</v>
      </c>
      <c r="AO28" s="95" t="s">
        <v>163</v>
      </c>
      <c r="AP28" s="95" t="s">
        <v>163</v>
      </c>
      <c r="AQ28" s="95"/>
      <c r="AR28" s="95"/>
      <c r="AS28" s="95"/>
      <c r="AT28" s="95"/>
      <c r="AU28" s="95"/>
      <c r="AV28" s="95"/>
      <c r="AW28" s="95" t="s">
        <v>163</v>
      </c>
      <c r="AX28" s="95" t="s">
        <v>163</v>
      </c>
      <c r="AY28" s="95" t="s">
        <v>163</v>
      </c>
      <c r="AZ28" s="95" t="s">
        <v>163</v>
      </c>
      <c r="BA28" s="95" t="s">
        <v>225</v>
      </c>
      <c r="BB28" s="95" t="s">
        <v>225</v>
      </c>
      <c r="BC28" s="95" t="s">
        <v>225</v>
      </c>
      <c r="BD28" s="95" t="s">
        <v>225</v>
      </c>
      <c r="BE28" s="95"/>
      <c r="BF28" s="95"/>
      <c r="BG28" s="95" t="s">
        <v>225</v>
      </c>
      <c r="BH28" s="95" t="s">
        <v>225</v>
      </c>
      <c r="BI28" s="95" t="s">
        <v>225</v>
      </c>
      <c r="BJ28" s="95" t="s">
        <v>225</v>
      </c>
      <c r="BK28" s="95" t="s">
        <v>163</v>
      </c>
      <c r="BL28" s="95" t="s">
        <v>163</v>
      </c>
      <c r="BM28" s="95" t="s">
        <v>163</v>
      </c>
      <c r="BN28" s="95" t="s">
        <v>163</v>
      </c>
      <c r="BO28" s="95" t="s">
        <v>163</v>
      </c>
      <c r="BP28" s="95" t="s">
        <v>163</v>
      </c>
      <c r="BQ28" s="95" t="s">
        <v>163</v>
      </c>
      <c r="BR28" s="95" t="s">
        <v>163</v>
      </c>
      <c r="BS28" s="95" t="s">
        <v>163</v>
      </c>
      <c r="BT28" s="95" t="s">
        <v>163</v>
      </c>
      <c r="BU28" s="95" t="s">
        <v>163</v>
      </c>
      <c r="BV28" s="96" t="s">
        <v>163</v>
      </c>
    </row>
    <row r="29" spans="1:74" x14ac:dyDescent="0.2">
      <c r="A29" t="s">
        <v>42</v>
      </c>
      <c r="B29" t="s">
        <v>105</v>
      </c>
      <c r="G29" s="2"/>
      <c r="I29" t="str">
        <v>PREV: Comm. mobilization, behavior &amp; norms change-SD</v>
      </c>
      <c r="J29" s="109" t="s">
        <v>196</v>
      </c>
      <c r="K29" t="s">
        <v>196</v>
      </c>
      <c r="L29" t="b">
        <f t="shared" si="0"/>
        <v>1</v>
      </c>
      <c r="M29" s="87" t="s">
        <v>250</v>
      </c>
      <c r="Y29" s="94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 t="s">
        <v>225</v>
      </c>
      <c r="AP29" s="95" t="s">
        <v>225</v>
      </c>
      <c r="AQ29" s="95"/>
      <c r="AR29" s="95"/>
      <c r="AS29" s="95"/>
      <c r="AT29" s="95"/>
      <c r="AU29" s="95"/>
      <c r="AV29" s="95"/>
      <c r="AW29" s="95" t="s">
        <v>225</v>
      </c>
      <c r="AX29" s="95" t="s">
        <v>225</v>
      </c>
      <c r="AY29" s="95" t="s">
        <v>225</v>
      </c>
      <c r="AZ29" s="95" t="s">
        <v>225</v>
      </c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 t="s">
        <v>225</v>
      </c>
      <c r="BL29" s="95" t="s">
        <v>225</v>
      </c>
      <c r="BM29" s="95" t="s">
        <v>225</v>
      </c>
      <c r="BN29" s="95" t="s">
        <v>225</v>
      </c>
      <c r="BO29" s="95" t="s">
        <v>225</v>
      </c>
      <c r="BP29" s="95" t="s">
        <v>225</v>
      </c>
      <c r="BQ29" s="95" t="s">
        <v>225</v>
      </c>
      <c r="BR29" s="95" t="s">
        <v>225</v>
      </c>
      <c r="BS29" s="95" t="s">
        <v>225</v>
      </c>
      <c r="BT29" s="95" t="s">
        <v>225</v>
      </c>
      <c r="BU29" s="95" t="s">
        <v>225</v>
      </c>
      <c r="BV29" s="96" t="s">
        <v>225</v>
      </c>
    </row>
    <row r="30" spans="1:74" x14ac:dyDescent="0.2">
      <c r="A30" t="s">
        <v>42</v>
      </c>
      <c r="B30" t="s">
        <v>149</v>
      </c>
      <c r="G30" s="2"/>
      <c r="I30" t="str">
        <v>PREV: Condom &amp; Lubricant Programming-NSD</v>
      </c>
      <c r="J30" s="108" t="s">
        <v>331</v>
      </c>
      <c r="K30" t="s">
        <v>331</v>
      </c>
      <c r="L30" t="b">
        <f t="shared" si="0"/>
        <v>1</v>
      </c>
      <c r="Y30" s="94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6"/>
    </row>
    <row r="31" spans="1:74" x14ac:dyDescent="0.2">
      <c r="A31" t="s">
        <v>65</v>
      </c>
      <c r="G31" s="2"/>
      <c r="I31" t="str">
        <v>PREV: Condom &amp; Lubricant Programming-SD</v>
      </c>
      <c r="J31" s="109" t="s">
        <v>197</v>
      </c>
      <c r="K31" t="s">
        <v>197</v>
      </c>
      <c r="L31" t="b">
        <f t="shared" si="0"/>
        <v>1</v>
      </c>
      <c r="Y31" s="94"/>
      <c r="Z31" s="95"/>
      <c r="AA31" s="95" t="s">
        <v>264</v>
      </c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6"/>
    </row>
    <row r="32" spans="1:74" x14ac:dyDescent="0.2">
      <c r="A32" t="s">
        <v>65</v>
      </c>
      <c r="B32" t="s">
        <v>140</v>
      </c>
      <c r="G32" s="2"/>
      <c r="I32" t="str">
        <v>PREV: Medication assisted treatment-NSD</v>
      </c>
      <c r="J32" s="108" t="s">
        <v>332</v>
      </c>
      <c r="K32" t="s">
        <v>332</v>
      </c>
      <c r="L32" t="b">
        <f t="shared" si="0"/>
        <v>1</v>
      </c>
      <c r="Y32" s="94"/>
      <c r="Z32" s="95"/>
      <c r="AA32" s="95" t="s">
        <v>313</v>
      </c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6"/>
    </row>
    <row r="33" spans="1:74" x14ac:dyDescent="0.2">
      <c r="A33" t="s">
        <v>65</v>
      </c>
      <c r="B33" t="s">
        <v>114</v>
      </c>
      <c r="G33" s="2"/>
      <c r="I33" t="str">
        <v>PREV: Medication assisted treatment-SD</v>
      </c>
      <c r="J33" s="109" t="s">
        <v>198</v>
      </c>
      <c r="K33" t="s">
        <v>198</v>
      </c>
      <c r="L33" t="b">
        <f t="shared" si="0"/>
        <v>1</v>
      </c>
      <c r="Y33" s="94"/>
      <c r="Z33" s="95"/>
      <c r="AA33" s="95" t="s">
        <v>265</v>
      </c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6"/>
    </row>
    <row r="34" spans="1:74" x14ac:dyDescent="0.2">
      <c r="A34" t="s">
        <v>65</v>
      </c>
      <c r="B34" t="s">
        <v>141</v>
      </c>
      <c r="G34" s="2"/>
      <c r="I34" t="str">
        <v>PREV: Not Disaggregated-NSD</v>
      </c>
      <c r="J34" s="112" t="s">
        <v>333</v>
      </c>
      <c r="K34" t="s">
        <v>333</v>
      </c>
      <c r="L34" t="b">
        <f t="shared" si="0"/>
        <v>1</v>
      </c>
      <c r="Y34" s="94"/>
      <c r="Z34" s="95"/>
      <c r="AA34" s="95" t="s">
        <v>316</v>
      </c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6"/>
    </row>
    <row r="35" spans="1:74" x14ac:dyDescent="0.2">
      <c r="A35" t="s">
        <v>65</v>
      </c>
      <c r="B35" t="s">
        <v>115</v>
      </c>
      <c r="G35" s="2"/>
      <c r="I35" t="str">
        <v>PREV: Not Disaggregated-SD</v>
      </c>
      <c r="J35" s="109" t="s">
        <v>199</v>
      </c>
      <c r="K35" t="s">
        <v>199</v>
      </c>
      <c r="L35" t="b">
        <f t="shared" si="0"/>
        <v>1</v>
      </c>
      <c r="Y35" s="94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6"/>
    </row>
    <row r="36" spans="1:74" x14ac:dyDescent="0.2">
      <c r="A36" t="s">
        <v>65</v>
      </c>
      <c r="B36" t="s">
        <v>142</v>
      </c>
      <c r="G36" s="2"/>
      <c r="I36" t="str">
        <v>PREV: PrEP-NSD</v>
      </c>
      <c r="J36" s="108" t="s">
        <v>392</v>
      </c>
      <c r="K36" t="s">
        <v>392</v>
      </c>
      <c r="L36" t="b">
        <f t="shared" si="0"/>
        <v>1</v>
      </c>
      <c r="Y36" s="94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6"/>
    </row>
    <row r="37" spans="1:74" x14ac:dyDescent="0.2">
      <c r="A37" t="s">
        <v>65</v>
      </c>
      <c r="B37" t="s">
        <v>116</v>
      </c>
      <c r="G37" s="2"/>
      <c r="I37" t="str">
        <v>PREV: PrEP-SD</v>
      </c>
      <c r="J37" s="109" t="s">
        <v>414</v>
      </c>
      <c r="K37" t="s">
        <v>414</v>
      </c>
      <c r="L37" t="b">
        <f t="shared" si="0"/>
        <v>1</v>
      </c>
      <c r="Y37" s="94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6"/>
    </row>
    <row r="38" spans="1:74" x14ac:dyDescent="0.2">
      <c r="A38" t="s">
        <v>65</v>
      </c>
      <c r="B38" t="s">
        <v>143</v>
      </c>
      <c r="G38" s="2"/>
      <c r="I38" t="str">
        <v>PREV: Primary prevention of HIV and sexual violence-NSD</v>
      </c>
      <c r="J38" s="108" t="s">
        <v>203</v>
      </c>
      <c r="K38" t="s">
        <v>203</v>
      </c>
      <c r="L38" t="b">
        <f t="shared" si="0"/>
        <v>1</v>
      </c>
      <c r="Y38" s="94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6"/>
    </row>
    <row r="39" spans="1:74" x14ac:dyDescent="0.2">
      <c r="A39" t="s">
        <v>65</v>
      </c>
      <c r="B39" t="s">
        <v>117</v>
      </c>
      <c r="G39" s="2"/>
      <c r="I39" t="str">
        <v>PREV: Primary prevention of HIV and sexual violence-SD</v>
      </c>
      <c r="J39" s="109" t="s">
        <v>200</v>
      </c>
      <c r="K39" t="s">
        <v>200</v>
      </c>
      <c r="L39" t="b">
        <f t="shared" si="0"/>
        <v>1</v>
      </c>
      <c r="Y39" s="94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6"/>
    </row>
    <row r="40" spans="1:74" x14ac:dyDescent="0.2">
      <c r="A40" t="s">
        <v>65</v>
      </c>
      <c r="B40" t="s">
        <v>144</v>
      </c>
      <c r="G40" s="2"/>
      <c r="I40" t="str">
        <v>PREV: VMMC-NSD</v>
      </c>
      <c r="J40" s="111" t="s">
        <v>432</v>
      </c>
      <c r="K40" s="3" t="s">
        <v>152</v>
      </c>
      <c r="L40" s="3" t="b">
        <f t="shared" si="0"/>
        <v>0</v>
      </c>
      <c r="Y40" s="94" t="s">
        <v>266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6"/>
    </row>
    <row r="41" spans="1:74" x14ac:dyDescent="0.2">
      <c r="A41" t="s">
        <v>65</v>
      </c>
      <c r="B41" t="s">
        <v>118</v>
      </c>
      <c r="G41" s="2"/>
      <c r="I41" t="str">
        <v>PREV: VMMC-SD</v>
      </c>
      <c r="J41" s="110" t="s">
        <v>425</v>
      </c>
      <c r="K41" s="3" t="s">
        <v>338</v>
      </c>
      <c r="L41" s="3" t="b">
        <f t="shared" si="0"/>
        <v>0</v>
      </c>
      <c r="Y41" s="94" t="s">
        <v>267</v>
      </c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6"/>
    </row>
    <row r="42" spans="1:74" x14ac:dyDescent="0.2">
      <c r="A42" t="s">
        <v>65</v>
      </c>
      <c r="B42" t="s">
        <v>106</v>
      </c>
      <c r="G42" s="2"/>
      <c r="I42" t="str">
        <v>SE: Case Management-NSD</v>
      </c>
      <c r="J42" s="111" t="s">
        <v>426</v>
      </c>
      <c r="K42" s="3" t="s">
        <v>153</v>
      </c>
      <c r="L42" s="3" t="b">
        <f t="shared" si="0"/>
        <v>0</v>
      </c>
      <c r="Y42" s="94" t="s">
        <v>268</v>
      </c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6"/>
    </row>
    <row r="43" spans="1:74" x14ac:dyDescent="0.2">
      <c r="A43" t="s">
        <v>65</v>
      </c>
      <c r="B43" t="s">
        <v>150</v>
      </c>
      <c r="G43" s="2"/>
      <c r="I43" t="str">
        <v>SE: Case Management-SD</v>
      </c>
      <c r="J43" s="111" t="s">
        <v>428</v>
      </c>
      <c r="K43" s="3" t="s">
        <v>221</v>
      </c>
      <c r="L43" s="3" t="b">
        <f t="shared" ref="L43:L56" si="1">EXACT(K43,J43)</f>
        <v>0</v>
      </c>
      <c r="Y43" s="94" t="s">
        <v>280</v>
      </c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6"/>
    </row>
    <row r="44" spans="1:74" x14ac:dyDescent="0.2">
      <c r="A44" t="s">
        <v>50</v>
      </c>
      <c r="G44" s="2"/>
      <c r="I44" t="str">
        <v>SE: Economic strengthening-NSD</v>
      </c>
      <c r="J44" s="110" t="s">
        <v>433</v>
      </c>
      <c r="K44" s="3" t="s">
        <v>155</v>
      </c>
      <c r="L44" s="3" t="b">
        <f t="shared" si="1"/>
        <v>0</v>
      </c>
      <c r="Y44" s="94" t="s">
        <v>269</v>
      </c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6"/>
    </row>
    <row r="45" spans="1:74" x14ac:dyDescent="0.2">
      <c r="A45" t="s">
        <v>50</v>
      </c>
      <c r="B45" t="s">
        <v>44</v>
      </c>
      <c r="G45" s="2"/>
      <c r="I45" t="str">
        <v>SE: Economic strengthening-SD</v>
      </c>
      <c r="J45" s="110" t="s">
        <v>431</v>
      </c>
      <c r="K45" s="3" t="s">
        <v>339</v>
      </c>
      <c r="L45" s="3" t="b">
        <f t="shared" si="1"/>
        <v>0</v>
      </c>
      <c r="Y45" s="94" t="s">
        <v>281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6"/>
    </row>
    <row r="46" spans="1:74" x14ac:dyDescent="0.2">
      <c r="A46" t="s">
        <v>50</v>
      </c>
      <c r="B46" t="s">
        <v>66</v>
      </c>
      <c r="G46" s="2"/>
      <c r="I46" t="str">
        <v>SE: Education assistance-NSD</v>
      </c>
      <c r="J46" s="110" t="s">
        <v>429</v>
      </c>
      <c r="K46" s="3" t="s">
        <v>390</v>
      </c>
      <c r="L46" s="3" t="b">
        <f t="shared" si="1"/>
        <v>0</v>
      </c>
      <c r="Y46" s="94" t="s">
        <v>270</v>
      </c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6"/>
    </row>
    <row r="47" spans="1:74" x14ac:dyDescent="0.2">
      <c r="A47" t="s">
        <v>50</v>
      </c>
      <c r="B47" t="s">
        <v>51</v>
      </c>
      <c r="G47" s="2"/>
      <c r="I47" t="str">
        <v>SE: Education assistance-SD</v>
      </c>
      <c r="J47" s="111" t="s">
        <v>430</v>
      </c>
      <c r="K47" s="3" t="s">
        <v>156</v>
      </c>
      <c r="L47" s="3" t="b">
        <f t="shared" si="1"/>
        <v>0</v>
      </c>
      <c r="Y47" s="94" t="s">
        <v>271</v>
      </c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6"/>
    </row>
    <row r="48" spans="1:74" x14ac:dyDescent="0.2">
      <c r="A48" t="s">
        <v>50</v>
      </c>
      <c r="B48" t="s">
        <v>67</v>
      </c>
      <c r="G48" s="2"/>
      <c r="I48" t="str">
        <v>SE: Food and nutrition-NSD</v>
      </c>
      <c r="J48" s="110" t="s">
        <v>427</v>
      </c>
      <c r="L48" s="3" t="b">
        <f t="shared" si="1"/>
        <v>0</v>
      </c>
      <c r="Y48" s="94" t="s">
        <v>272</v>
      </c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6"/>
    </row>
    <row r="49" spans="1:74" x14ac:dyDescent="0.2">
      <c r="A49" t="s">
        <v>50</v>
      </c>
      <c r="B49" t="s">
        <v>43</v>
      </c>
      <c r="G49" s="2"/>
      <c r="I49" t="str">
        <v>SE: Food and nutrition-SD</v>
      </c>
      <c r="J49" s="111" t="s">
        <v>424</v>
      </c>
      <c r="K49" s="3"/>
      <c r="L49" s="3" t="b">
        <f t="shared" si="1"/>
        <v>0</v>
      </c>
      <c r="Y49" s="94" t="s">
        <v>282</v>
      </c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6"/>
    </row>
    <row r="50" spans="1:74" x14ac:dyDescent="0.2">
      <c r="A50" t="s">
        <v>50</v>
      </c>
      <c r="B50" t="s">
        <v>45</v>
      </c>
      <c r="G50" s="2"/>
      <c r="I50" t="str">
        <v>SE: Legal, human rights &amp; protection-NSD</v>
      </c>
      <c r="J50" s="110" t="s">
        <v>439</v>
      </c>
      <c r="K50" s="3"/>
      <c r="L50" s="3" t="b">
        <f t="shared" si="1"/>
        <v>0</v>
      </c>
      <c r="Y50" s="94" t="s">
        <v>273</v>
      </c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6"/>
    </row>
    <row r="51" spans="1:74" x14ac:dyDescent="0.2">
      <c r="A51" t="s">
        <v>50</v>
      </c>
      <c r="B51" t="s">
        <v>68</v>
      </c>
      <c r="G51" s="2"/>
      <c r="I51" t="str">
        <v>SE: Legal, human rights &amp; protection-SD</v>
      </c>
      <c r="J51" s="111" t="s">
        <v>438</v>
      </c>
      <c r="K51" s="3"/>
      <c r="L51" s="3" t="b">
        <f t="shared" si="1"/>
        <v>0</v>
      </c>
      <c r="Y51" s="94" t="s">
        <v>283</v>
      </c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6"/>
    </row>
    <row r="52" spans="1:74" x14ac:dyDescent="0.2">
      <c r="A52" t="s">
        <v>50</v>
      </c>
      <c r="B52" t="s">
        <v>69</v>
      </c>
      <c r="G52" s="2"/>
      <c r="I52" t="str">
        <v>SE: Not Disaggregated-NSD</v>
      </c>
      <c r="J52" s="110" t="s">
        <v>437</v>
      </c>
      <c r="K52" s="3"/>
      <c r="L52" s="3" t="b">
        <f t="shared" si="1"/>
        <v>0</v>
      </c>
      <c r="Y52" s="94" t="s">
        <v>274</v>
      </c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6"/>
    </row>
    <row r="53" spans="1:74" x14ac:dyDescent="0.2">
      <c r="A53" t="s">
        <v>50</v>
      </c>
      <c r="B53" t="s">
        <v>119</v>
      </c>
      <c r="G53" s="2"/>
      <c r="I53" t="str">
        <v>SE: Not Disaggregated-SD</v>
      </c>
      <c r="J53" s="111" t="s">
        <v>436</v>
      </c>
      <c r="K53" s="3"/>
      <c r="L53" s="3" t="b">
        <f t="shared" si="1"/>
        <v>0</v>
      </c>
      <c r="Y53" s="94" t="s">
        <v>275</v>
      </c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6"/>
    </row>
    <row r="54" spans="1:74" ht="16" thickBot="1" x14ac:dyDescent="0.25">
      <c r="A54" t="s">
        <v>46</v>
      </c>
      <c r="G54" s="2"/>
      <c r="I54" t="str">
        <v>SE: Psychosocial support-NSD</v>
      </c>
      <c r="J54" s="110" t="s">
        <v>441</v>
      </c>
      <c r="K54" s="3" t="s">
        <v>46</v>
      </c>
      <c r="L54" s="3" t="b">
        <f t="shared" si="1"/>
        <v>0</v>
      </c>
      <c r="Y54" s="94" t="s">
        <v>276</v>
      </c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6"/>
    </row>
    <row r="55" spans="1:74" ht="16" thickBot="1" x14ac:dyDescent="0.25">
      <c r="A55" t="s">
        <v>46</v>
      </c>
      <c r="B55" t="s">
        <v>46</v>
      </c>
      <c r="G55" s="103" t="s">
        <v>464</v>
      </c>
      <c r="I55" t="str">
        <v>SE: Psychosocial support-SD</v>
      </c>
      <c r="J55" s="113" t="s">
        <v>440</v>
      </c>
      <c r="K55" s="3"/>
      <c r="L55" s="3" t="b">
        <f t="shared" si="1"/>
        <v>0</v>
      </c>
      <c r="Y55" s="94" t="s">
        <v>285</v>
      </c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6"/>
    </row>
    <row r="56" spans="1:74" x14ac:dyDescent="0.2">
      <c r="G56" s="104" t="s">
        <v>465</v>
      </c>
      <c r="H56" t="s">
        <v>466</v>
      </c>
      <c r="K56" s="3" t="s">
        <v>154</v>
      </c>
      <c r="L56" s="3" t="b">
        <f t="shared" si="1"/>
        <v>0</v>
      </c>
      <c r="Y56" s="94" t="s">
        <v>284</v>
      </c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6"/>
    </row>
    <row r="57" spans="1:74" x14ac:dyDescent="0.2">
      <c r="A57" t="s">
        <v>97</v>
      </c>
      <c r="G57" s="105" t="s">
        <v>349</v>
      </c>
      <c r="H57" t="s">
        <v>349</v>
      </c>
      <c r="I57" t="b">
        <f>EXACT(G57,H57)</f>
        <v>1</v>
      </c>
      <c r="Y57" s="94" t="s">
        <v>286</v>
      </c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6"/>
    </row>
    <row r="58" spans="1:74" x14ac:dyDescent="0.2">
      <c r="A58" t="s">
        <v>97</v>
      </c>
      <c r="B58" t="s">
        <v>95</v>
      </c>
      <c r="G58" s="105" t="s">
        <v>352</v>
      </c>
      <c r="H58" t="s">
        <v>352</v>
      </c>
      <c r="I58" t="b">
        <f t="shared" ref="I58:I83" si="2">EXACT(G58,H58)</f>
        <v>1</v>
      </c>
      <c r="Y58" s="94" t="s">
        <v>277</v>
      </c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6"/>
    </row>
    <row r="59" spans="1:74" x14ac:dyDescent="0.2">
      <c r="A59" t="s">
        <v>97</v>
      </c>
      <c r="B59" t="s">
        <v>96</v>
      </c>
      <c r="G59" s="105" t="s">
        <v>350</v>
      </c>
      <c r="H59" t="s">
        <v>350</v>
      </c>
      <c r="I59" t="b">
        <f t="shared" si="2"/>
        <v>1</v>
      </c>
      <c r="Y59" s="94" t="s">
        <v>287</v>
      </c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6"/>
    </row>
    <row r="60" spans="1:74" x14ac:dyDescent="0.2">
      <c r="A60" t="s">
        <v>97</v>
      </c>
      <c r="B60" t="s">
        <v>30</v>
      </c>
      <c r="G60" s="105" t="s">
        <v>351</v>
      </c>
      <c r="H60" t="s">
        <v>351</v>
      </c>
      <c r="I60" t="b">
        <f t="shared" si="2"/>
        <v>1</v>
      </c>
      <c r="Y60" s="94" t="s">
        <v>278</v>
      </c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6"/>
    </row>
    <row r="61" spans="1:74" x14ac:dyDescent="0.2">
      <c r="A61" t="s">
        <v>97</v>
      </c>
      <c r="B61" t="s">
        <v>120</v>
      </c>
      <c r="G61" s="105" t="s">
        <v>157</v>
      </c>
      <c r="H61" t="s">
        <v>157</v>
      </c>
      <c r="I61" t="b">
        <f t="shared" si="2"/>
        <v>1</v>
      </c>
      <c r="Y61" s="94" t="s">
        <v>288</v>
      </c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6"/>
    </row>
    <row r="62" spans="1:74" x14ac:dyDescent="0.2">
      <c r="A62" t="s">
        <v>31</v>
      </c>
      <c r="G62" s="105" t="s">
        <v>353</v>
      </c>
      <c r="H62" t="s">
        <v>353</v>
      </c>
      <c r="I62" t="b">
        <f t="shared" si="2"/>
        <v>1</v>
      </c>
      <c r="Y62" s="94" t="s">
        <v>289</v>
      </c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6"/>
    </row>
    <row r="63" spans="1:74" x14ac:dyDescent="0.2">
      <c r="A63" t="s">
        <v>31</v>
      </c>
      <c r="B63" t="s">
        <v>32</v>
      </c>
      <c r="G63" s="105" t="s">
        <v>159</v>
      </c>
      <c r="H63" t="s">
        <v>159</v>
      </c>
      <c r="I63" t="b">
        <f t="shared" si="2"/>
        <v>1</v>
      </c>
      <c r="Y63" s="94" t="s">
        <v>290</v>
      </c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6"/>
    </row>
    <row r="64" spans="1:74" x14ac:dyDescent="0.2">
      <c r="A64" t="s">
        <v>31</v>
      </c>
      <c r="B64" t="s">
        <v>33</v>
      </c>
      <c r="G64" s="105" t="s">
        <v>208</v>
      </c>
      <c r="H64" t="s">
        <v>208</v>
      </c>
      <c r="I64" t="b">
        <f t="shared" si="2"/>
        <v>1</v>
      </c>
      <c r="Y64" s="94" t="s">
        <v>291</v>
      </c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6"/>
    </row>
    <row r="65" spans="1:74" x14ac:dyDescent="0.2">
      <c r="A65" t="s">
        <v>31</v>
      </c>
      <c r="B65" t="s">
        <v>34</v>
      </c>
      <c r="G65" s="105" t="s">
        <v>56</v>
      </c>
      <c r="H65" t="s">
        <v>56</v>
      </c>
      <c r="I65" t="b">
        <f t="shared" si="2"/>
        <v>1</v>
      </c>
      <c r="Y65" s="94" t="s">
        <v>292</v>
      </c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6"/>
    </row>
    <row r="66" spans="1:74" x14ac:dyDescent="0.2">
      <c r="A66" t="s">
        <v>31</v>
      </c>
      <c r="B66" t="s">
        <v>121</v>
      </c>
      <c r="G66" s="105" t="s">
        <v>354</v>
      </c>
      <c r="H66" t="s">
        <v>354</v>
      </c>
      <c r="I66" t="b">
        <f t="shared" si="2"/>
        <v>1</v>
      </c>
      <c r="Y66" s="94" t="s">
        <v>293</v>
      </c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6"/>
    </row>
    <row r="67" spans="1:74" x14ac:dyDescent="0.2">
      <c r="A67" t="s">
        <v>35</v>
      </c>
      <c r="G67" s="105" t="s">
        <v>161</v>
      </c>
      <c r="H67" t="s">
        <v>161</v>
      </c>
      <c r="I67" t="b">
        <f t="shared" si="2"/>
        <v>1</v>
      </c>
      <c r="Y67" s="94" t="s">
        <v>294</v>
      </c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6"/>
    </row>
    <row r="68" spans="1:74" x14ac:dyDescent="0.2">
      <c r="A68" t="s">
        <v>35</v>
      </c>
      <c r="B68" t="s">
        <v>36</v>
      </c>
      <c r="G68" s="105" t="s">
        <v>209</v>
      </c>
      <c r="H68" t="s">
        <v>209</v>
      </c>
      <c r="I68" t="b">
        <f t="shared" si="2"/>
        <v>1</v>
      </c>
      <c r="Y68" s="94" t="s">
        <v>295</v>
      </c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6"/>
    </row>
    <row r="69" spans="1:74" x14ac:dyDescent="0.2">
      <c r="A69" t="s">
        <v>35</v>
      </c>
      <c r="B69" t="s">
        <v>70</v>
      </c>
      <c r="G69" s="105" t="s">
        <v>340</v>
      </c>
      <c r="H69" t="s">
        <v>340</v>
      </c>
      <c r="I69" t="b">
        <f t="shared" si="2"/>
        <v>1</v>
      </c>
      <c r="Y69" s="94" t="s">
        <v>296</v>
      </c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6"/>
    </row>
    <row r="70" spans="1:74" x14ac:dyDescent="0.2">
      <c r="A70" t="s">
        <v>35</v>
      </c>
      <c r="B70" t="s">
        <v>37</v>
      </c>
      <c r="G70" s="105" t="s">
        <v>341</v>
      </c>
      <c r="H70" t="s">
        <v>341</v>
      </c>
      <c r="I70" t="b">
        <f t="shared" si="2"/>
        <v>1</v>
      </c>
      <c r="Y70" s="94" t="s">
        <v>297</v>
      </c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6"/>
    </row>
    <row r="71" spans="1:74" x14ac:dyDescent="0.2">
      <c r="A71" t="s">
        <v>35</v>
      </c>
      <c r="B71" t="s">
        <v>122</v>
      </c>
      <c r="G71" s="105" t="s">
        <v>342</v>
      </c>
      <c r="H71" t="s">
        <v>342</v>
      </c>
      <c r="I71" t="b">
        <f t="shared" si="2"/>
        <v>1</v>
      </c>
      <c r="Y71" s="94" t="s">
        <v>298</v>
      </c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6"/>
    </row>
    <row r="72" spans="1:74" x14ac:dyDescent="0.2">
      <c r="A72" t="s">
        <v>52</v>
      </c>
      <c r="G72" s="105" t="s">
        <v>343</v>
      </c>
      <c r="H72" t="s">
        <v>343</v>
      </c>
      <c r="I72" t="b">
        <f t="shared" si="2"/>
        <v>1</v>
      </c>
      <c r="Y72" s="94" t="s">
        <v>299</v>
      </c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6"/>
    </row>
    <row r="73" spans="1:74" x14ac:dyDescent="0.2">
      <c r="A73" t="s">
        <v>52</v>
      </c>
      <c r="B73" t="s">
        <v>71</v>
      </c>
      <c r="G73" s="105" t="s">
        <v>344</v>
      </c>
      <c r="H73" t="s">
        <v>344</v>
      </c>
      <c r="I73" t="b">
        <f t="shared" si="2"/>
        <v>1</v>
      </c>
      <c r="Y73" s="94" t="s">
        <v>300</v>
      </c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6"/>
    </row>
    <row r="74" spans="1:74" x14ac:dyDescent="0.2">
      <c r="A74" t="s">
        <v>52</v>
      </c>
      <c r="B74" t="s">
        <v>72</v>
      </c>
      <c r="G74" s="105" t="s">
        <v>391</v>
      </c>
      <c r="H74" t="s">
        <v>391</v>
      </c>
      <c r="I74" t="b">
        <f t="shared" si="2"/>
        <v>1</v>
      </c>
      <c r="Y74" s="94" t="s">
        <v>301</v>
      </c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6"/>
    </row>
    <row r="75" spans="1:74" x14ac:dyDescent="0.2">
      <c r="A75" t="s">
        <v>52</v>
      </c>
      <c r="B75" t="s">
        <v>53</v>
      </c>
      <c r="G75" s="105" t="s">
        <v>355</v>
      </c>
      <c r="H75" t="s">
        <v>355</v>
      </c>
      <c r="I75" t="b">
        <f t="shared" si="2"/>
        <v>1</v>
      </c>
      <c r="Y75" s="94" t="s">
        <v>303</v>
      </c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6"/>
    </row>
    <row r="76" spans="1:74" x14ac:dyDescent="0.2">
      <c r="A76" t="s">
        <v>52</v>
      </c>
      <c r="B76" t="s">
        <v>54</v>
      </c>
      <c r="G76" s="105" t="s">
        <v>356</v>
      </c>
      <c r="H76" t="s">
        <v>356</v>
      </c>
      <c r="I76" t="b">
        <f t="shared" si="2"/>
        <v>1</v>
      </c>
      <c r="Y76" s="94" t="s">
        <v>302</v>
      </c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6"/>
    </row>
    <row r="77" spans="1:74" x14ac:dyDescent="0.2">
      <c r="A77" t="s">
        <v>52</v>
      </c>
      <c r="B77" t="s">
        <v>123</v>
      </c>
      <c r="G77" s="105" t="s">
        <v>467</v>
      </c>
      <c r="H77" t="s">
        <v>345</v>
      </c>
      <c r="I77" s="3" t="b">
        <f t="shared" si="2"/>
        <v>0</v>
      </c>
      <c r="J77" t="s">
        <v>468</v>
      </c>
      <c r="Y77" s="94" t="s">
        <v>304</v>
      </c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6"/>
    </row>
    <row r="78" spans="1:74" x14ac:dyDescent="0.2">
      <c r="A78" t="s">
        <v>73</v>
      </c>
      <c r="G78" s="105" t="s">
        <v>346</v>
      </c>
      <c r="H78" t="s">
        <v>346</v>
      </c>
      <c r="I78" t="b">
        <f t="shared" si="2"/>
        <v>1</v>
      </c>
      <c r="Y78" s="94" t="s">
        <v>305</v>
      </c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6"/>
    </row>
    <row r="79" spans="1:74" x14ac:dyDescent="0.2">
      <c r="A79" t="s">
        <v>73</v>
      </c>
      <c r="B79" t="s">
        <v>151</v>
      </c>
      <c r="G79" s="105" t="s">
        <v>347</v>
      </c>
      <c r="H79" t="s">
        <v>347</v>
      </c>
      <c r="I79" t="b">
        <f t="shared" si="2"/>
        <v>1</v>
      </c>
      <c r="Y79" s="94" t="s">
        <v>306</v>
      </c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6"/>
    </row>
    <row r="80" spans="1:74" x14ac:dyDescent="0.2">
      <c r="A80" t="s">
        <v>74</v>
      </c>
      <c r="G80" s="105" t="s">
        <v>348</v>
      </c>
      <c r="H80" t="s">
        <v>348</v>
      </c>
      <c r="I80" t="b">
        <f t="shared" si="2"/>
        <v>1</v>
      </c>
      <c r="Y80" s="94" t="s">
        <v>307</v>
      </c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6"/>
    </row>
    <row r="81" spans="1:74" x14ac:dyDescent="0.2">
      <c r="A81" t="s">
        <v>74</v>
      </c>
      <c r="B81" t="s">
        <v>75</v>
      </c>
      <c r="G81" s="105" t="s">
        <v>357</v>
      </c>
      <c r="H81" t="s">
        <v>357</v>
      </c>
      <c r="I81" t="b">
        <f t="shared" si="2"/>
        <v>1</v>
      </c>
      <c r="Y81" s="94" t="s">
        <v>308</v>
      </c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6"/>
    </row>
    <row r="82" spans="1:74" x14ac:dyDescent="0.2">
      <c r="A82" t="s">
        <v>74</v>
      </c>
      <c r="B82" t="s">
        <v>38</v>
      </c>
      <c r="G82" s="105" t="s">
        <v>163</v>
      </c>
      <c r="H82" t="s">
        <v>163</v>
      </c>
      <c r="I82" t="b">
        <f t="shared" si="2"/>
        <v>1</v>
      </c>
      <c r="Y82" s="94" t="s">
        <v>309</v>
      </c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</row>
    <row r="83" spans="1:74" ht="16" thickBot="1" x14ac:dyDescent="0.25">
      <c r="A83" t="s">
        <v>74</v>
      </c>
      <c r="B83" t="s">
        <v>39</v>
      </c>
      <c r="G83" s="106" t="s">
        <v>442</v>
      </c>
      <c r="H83" t="s">
        <v>358</v>
      </c>
      <c r="I83" s="3" t="b">
        <f t="shared" si="2"/>
        <v>0</v>
      </c>
      <c r="Y83" s="94" t="s">
        <v>310</v>
      </c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</row>
    <row r="84" spans="1:74" x14ac:dyDescent="0.2">
      <c r="A84" t="s">
        <v>74</v>
      </c>
      <c r="B84" t="s">
        <v>76</v>
      </c>
      <c r="Y84" s="90" t="s">
        <v>311</v>
      </c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3"/>
    </row>
    <row r="85" spans="1:74" ht="16" thickBot="1" x14ac:dyDescent="0.25">
      <c r="A85" t="s">
        <v>74</v>
      </c>
      <c r="B85" t="s">
        <v>77</v>
      </c>
      <c r="Y85" s="97" t="s">
        <v>312</v>
      </c>
      <c r="BV85" s="99"/>
    </row>
    <row r="86" spans="1:74" x14ac:dyDescent="0.2">
      <c r="A86" t="s">
        <v>74</v>
      </c>
      <c r="B86" t="s">
        <v>124</v>
      </c>
      <c r="Y86" s="94" t="s">
        <v>314</v>
      </c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6"/>
    </row>
    <row r="87" spans="1:74" x14ac:dyDescent="0.2">
      <c r="A87" t="s">
        <v>40</v>
      </c>
      <c r="Y87" s="94" t="s">
        <v>315</v>
      </c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6"/>
    </row>
    <row r="88" spans="1:74" ht="16" thickBot="1" x14ac:dyDescent="0.25">
      <c r="A88" t="s">
        <v>40</v>
      </c>
      <c r="B88" t="s">
        <v>40</v>
      </c>
      <c r="Y88" s="97" t="s">
        <v>279</v>
      </c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</row>
    <row r="89" spans="1:74" x14ac:dyDescent="0.2">
      <c r="A89" t="s">
        <v>40</v>
      </c>
      <c r="B89" t="s">
        <v>55</v>
      </c>
    </row>
    <row r="90" spans="1:74" x14ac:dyDescent="0.2">
      <c r="A90" t="s">
        <v>40</v>
      </c>
      <c r="B90" t="s">
        <v>125</v>
      </c>
    </row>
    <row r="92" spans="1:74" x14ac:dyDescent="0.2">
      <c r="A92" t="s">
        <v>0</v>
      </c>
    </row>
    <row r="93" spans="1:74" x14ac:dyDescent="0.2">
      <c r="A93" t="s">
        <v>0</v>
      </c>
      <c r="B93" t="s">
        <v>1</v>
      </c>
      <c r="C93" t="str">
        <f>CONCATENATE(A93,": ",B93)</f>
        <v>Personnel: Salaries -- health care workers</v>
      </c>
    </row>
    <row r="94" spans="1:74" x14ac:dyDescent="0.2">
      <c r="A94" t="s">
        <v>0</v>
      </c>
      <c r="B94" t="s">
        <v>78</v>
      </c>
      <c r="C94" t="str">
        <f t="shared" ref="C94:C119" si="3">CONCATENATE(A94,": ",B94)</f>
        <v>Personnel: Salaries -- other staff</v>
      </c>
    </row>
    <row r="95" spans="1:74" x14ac:dyDescent="0.2">
      <c r="A95" t="s">
        <v>0</v>
      </c>
      <c r="B95" t="s">
        <v>98</v>
      </c>
      <c r="C95" t="str">
        <f t="shared" si="3"/>
        <v>Personnel: Top-Ups</v>
      </c>
    </row>
    <row r="96" spans="1:74" x14ac:dyDescent="0.2">
      <c r="A96" t="s">
        <v>2</v>
      </c>
      <c r="F96" t="s">
        <v>16</v>
      </c>
    </row>
    <row r="97" spans="1:6" x14ac:dyDescent="0.2">
      <c r="A97" t="s">
        <v>2</v>
      </c>
      <c r="B97" t="s">
        <v>2</v>
      </c>
      <c r="C97" t="str">
        <f t="shared" si="3"/>
        <v>Fringe Benefits: Fringe Benefits</v>
      </c>
      <c r="F97" t="s">
        <v>85</v>
      </c>
    </row>
    <row r="98" spans="1:6" x14ac:dyDescent="0.2">
      <c r="A98" t="s">
        <v>3</v>
      </c>
      <c r="F98" t="s">
        <v>126</v>
      </c>
    </row>
    <row r="99" spans="1:6" x14ac:dyDescent="0.2">
      <c r="A99" t="s">
        <v>3</v>
      </c>
      <c r="B99" t="s">
        <v>79</v>
      </c>
      <c r="C99" t="str">
        <f t="shared" si="3"/>
        <v>Travel: International travel</v>
      </c>
      <c r="F99" t="s">
        <v>17</v>
      </c>
    </row>
    <row r="100" spans="1:6" x14ac:dyDescent="0.2">
      <c r="A100" t="s">
        <v>3</v>
      </c>
      <c r="B100" t="s">
        <v>80</v>
      </c>
      <c r="C100" t="str">
        <f t="shared" si="3"/>
        <v>Travel: Domestic travel</v>
      </c>
      <c r="F100" t="s">
        <v>86</v>
      </c>
    </row>
    <row r="101" spans="1:6" x14ac:dyDescent="0.2">
      <c r="A101" t="s">
        <v>4</v>
      </c>
      <c r="F101" t="s">
        <v>87</v>
      </c>
    </row>
    <row r="102" spans="1:6" x14ac:dyDescent="0.2">
      <c r="A102" t="s">
        <v>4</v>
      </c>
      <c r="B102" t="s">
        <v>81</v>
      </c>
      <c r="C102" t="str">
        <f t="shared" si="3"/>
        <v>Equipment: Health equipment</v>
      </c>
      <c r="F102" t="s">
        <v>18</v>
      </c>
    </row>
    <row r="103" spans="1:6" x14ac:dyDescent="0.2">
      <c r="A103" t="s">
        <v>4</v>
      </c>
      <c r="B103" t="s">
        <v>82</v>
      </c>
      <c r="C103" t="str">
        <f t="shared" si="3"/>
        <v>Equipment: Non-health equipment</v>
      </c>
      <c r="F103" t="s">
        <v>19</v>
      </c>
    </row>
    <row r="104" spans="1:6" x14ac:dyDescent="0.2">
      <c r="A104" t="s">
        <v>5</v>
      </c>
      <c r="F104" t="s">
        <v>88</v>
      </c>
    </row>
    <row r="105" spans="1:6" x14ac:dyDescent="0.2">
      <c r="A105" t="s">
        <v>5</v>
      </c>
      <c r="B105" t="s">
        <v>83</v>
      </c>
      <c r="C105" t="str">
        <f t="shared" si="3"/>
        <v xml:space="preserve">Supplies : Pharmaceutical </v>
      </c>
      <c r="F105" t="s">
        <v>20</v>
      </c>
    </row>
    <row r="106" spans="1:6" x14ac:dyDescent="0.2">
      <c r="A106" t="s">
        <v>5</v>
      </c>
      <c r="B106" t="s">
        <v>6</v>
      </c>
      <c r="C106" t="str">
        <f t="shared" si="3"/>
        <v>Supplies : Health product -- non pharmaceutical</v>
      </c>
      <c r="F106" t="s">
        <v>21</v>
      </c>
    </row>
    <row r="107" spans="1:6" x14ac:dyDescent="0.2">
      <c r="A107" t="s">
        <v>5</v>
      </c>
      <c r="B107" t="s">
        <v>7</v>
      </c>
      <c r="C107" t="str">
        <f t="shared" si="3"/>
        <v>Supplies : Other supplies</v>
      </c>
      <c r="F107" t="s">
        <v>22</v>
      </c>
    </row>
    <row r="108" spans="1:6" x14ac:dyDescent="0.2">
      <c r="A108" t="s">
        <v>8</v>
      </c>
      <c r="F108" t="s">
        <v>23</v>
      </c>
    </row>
    <row r="109" spans="1:6" x14ac:dyDescent="0.2">
      <c r="A109" t="s">
        <v>8</v>
      </c>
      <c r="B109" t="s">
        <v>9</v>
      </c>
      <c r="C109" t="str">
        <f t="shared" si="3"/>
        <v>Contractual: Contractual services</v>
      </c>
      <c r="F109" t="s">
        <v>24</v>
      </c>
    </row>
    <row r="110" spans="1:6" x14ac:dyDescent="0.2">
      <c r="A110" t="s">
        <v>8</v>
      </c>
      <c r="B110" t="s">
        <v>10</v>
      </c>
      <c r="C110" t="str">
        <f t="shared" si="3"/>
        <v>Contractual: Sub-recipient</v>
      </c>
      <c r="F110" t="s">
        <v>25</v>
      </c>
    </row>
    <row r="111" spans="1:6" x14ac:dyDescent="0.2">
      <c r="A111" t="s">
        <v>11</v>
      </c>
      <c r="F111" t="s">
        <v>26</v>
      </c>
    </row>
    <row r="112" spans="1:6" x14ac:dyDescent="0.2">
      <c r="A112" t="s">
        <v>11</v>
      </c>
      <c r="B112" t="s">
        <v>11</v>
      </c>
      <c r="C112" t="str">
        <f t="shared" si="3"/>
        <v>Construction: Construction</v>
      </c>
      <c r="F112" t="s">
        <v>27</v>
      </c>
    </row>
    <row r="113" spans="1:6" x14ac:dyDescent="0.2">
      <c r="A113" t="s">
        <v>12</v>
      </c>
      <c r="F113" t="s">
        <v>28</v>
      </c>
    </row>
    <row r="114" spans="1:6" x14ac:dyDescent="0.2">
      <c r="A114" t="s">
        <v>12</v>
      </c>
      <c r="B114" t="s">
        <v>13</v>
      </c>
      <c r="C114" t="str">
        <f t="shared" si="3"/>
        <v>Other: Continuous charges</v>
      </c>
      <c r="F114" t="s">
        <v>29</v>
      </c>
    </row>
    <row r="115" spans="1:6" x14ac:dyDescent="0.2">
      <c r="A115" t="s">
        <v>12</v>
      </c>
      <c r="B115" t="s">
        <v>14</v>
      </c>
      <c r="C115" t="str">
        <f t="shared" si="3"/>
        <v>Other: Professional services</v>
      </c>
    </row>
    <row r="116" spans="1:6" x14ac:dyDescent="0.2">
      <c r="A116" t="s">
        <v>12</v>
      </c>
      <c r="B116" t="s">
        <v>84</v>
      </c>
      <c r="C116" t="str">
        <f t="shared" si="3"/>
        <v>Other: Support for beneficiaries</v>
      </c>
    </row>
    <row r="117" spans="1:6" x14ac:dyDescent="0.2">
      <c r="A117" t="s">
        <v>12</v>
      </c>
      <c r="B117" t="s">
        <v>12</v>
      </c>
      <c r="C117" t="str">
        <f t="shared" si="3"/>
        <v>Other: Other</v>
      </c>
    </row>
    <row r="118" spans="1:6" x14ac:dyDescent="0.2">
      <c r="A118" t="s">
        <v>15</v>
      </c>
    </row>
    <row r="119" spans="1:6" x14ac:dyDescent="0.2">
      <c r="A119" t="s">
        <v>15</v>
      </c>
      <c r="B119" t="s">
        <v>15</v>
      </c>
      <c r="C119" t="str">
        <f t="shared" si="3"/>
        <v>Indirect charges: Indirect charges</v>
      </c>
    </row>
  </sheetData>
  <sheetProtection selectLockedCells="1" selectUnlockedCells="1"/>
  <pageMargins left="0.7" right="0.7" top="0.75" bottom="0.75" header="0.3" footer="0.3"/>
  <pageSetup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Q Document" ma:contentTypeID="0x0101000719DADD6E6D384B9CD115415321B5300051B5FDC15168EB4C9BEF083AC3B73DAB" ma:contentTypeVersion="1" ma:contentTypeDescription="" ma:contentTypeScope="" ma:versionID="34ba63d088dc7453d545dcf9022e1811">
  <xsd:schema xmlns:xsd="http://www.w3.org/2001/XMLSchema" xmlns:xs="http://www.w3.org/2001/XMLSchema" xmlns:p="http://schemas.microsoft.com/office/2006/metadata/properties" xmlns:ns2="54e040e9-bc5a-4778-bc2d-f4c316b2e12b" targetNamespace="http://schemas.microsoft.com/office/2006/metadata/properties" ma:root="true" ma:fieldsID="4b674678a39362d35d645d63b0e5add1" ns2:_="">
    <xsd:import namespace="54e040e9-bc5a-4778-bc2d-f4c316b2e12b"/>
    <xsd:element name="properties">
      <xsd:complexType>
        <xsd:sequence>
          <xsd:element name="documentManagement">
            <xsd:complexType>
              <xsd:all>
                <xsd:element ref="ns2:Activities" minOccurs="0"/>
                <xsd:element ref="ns2:Program_x0020_Area" minOccurs="0"/>
                <xsd:element ref="ns2:Planning_x0020_and_x0020_Reporting_x0020_Cycle" minOccurs="0"/>
                <xsd:element ref="ns2:Fiscal_x0020_Year" minOccurs="0"/>
                <xsd:element ref="ns2:Agencies" minOccurs="0"/>
                <xsd:element ref="ns2:PEPFAR_x0020_Country" minOccurs="0"/>
                <xsd:element ref="ns2:TaxCatchAllLabel" minOccurs="0"/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040e9-bc5a-4778-bc2d-f4c316b2e12b" elementFormDefault="qualified">
    <xsd:import namespace="http://schemas.microsoft.com/office/2006/documentManagement/types"/>
    <xsd:import namespace="http://schemas.microsoft.com/office/infopath/2007/PartnerControls"/>
    <xsd:element name="Activities" ma:index="1" nillable="true" ma:displayName="Activities" ma:format="Dropdown" ma:internalName="Activities" ma:readOnly="false">
      <xsd:simpleType>
        <xsd:restriction base="dms:Choice">
          <xsd:enumeration value="(None)"/>
          <xsd:enumeration value="Communications"/>
          <xsd:enumeration value="Event"/>
          <xsd:enumeration value="Financial"/>
          <xsd:enumeration value="Human Resources"/>
          <xsd:enumeration value="Meeting"/>
          <xsd:enumeration value="Planning"/>
          <xsd:enumeration value="Records"/>
          <xsd:enumeration value="Training"/>
        </xsd:restriction>
      </xsd:simpleType>
    </xsd:element>
    <xsd:element name="Program_x0020_Area" ma:index="2" nillable="true" ma:displayName="Program Area" ma:format="Dropdown" ma:internalName="Program_x0020_Area" ma:readOnly="false">
      <xsd:simpleType>
        <xsd:restriction base="dms:Choice">
          <xsd:enumeration value="(None)"/>
          <xsd:enumeration value="Prevention"/>
          <xsd:enumeration value="Care"/>
          <xsd:enumeration value="Treatment"/>
          <xsd:enumeration value="Systems and Governance"/>
          <xsd:enumeration value="Cross Cutting"/>
        </xsd:restriction>
      </xsd:simpleType>
    </xsd:element>
    <xsd:element name="Planning_x0020_and_x0020_Reporting_x0020_Cycle" ma:index="3" nillable="true" ma:displayName="Planning and Reporting Cycle" ma:format="Dropdown" ma:internalName="Planning_x0020_and_x0020_Reporting_x0020_Cycle" ma:readOnly="false">
      <xsd:simpleType>
        <xsd:restriction base="dms:Choice">
          <xsd:enumeration value="(None)"/>
          <xsd:enumeration value="Archive"/>
          <xsd:enumeration value="APR"/>
          <xsd:enumeration value="COP"/>
          <xsd:enumeration value="HOP"/>
          <xsd:enumeration value="OPU"/>
          <xsd:enumeration value="Pre-COP"/>
          <xsd:enumeration value="SAPR"/>
        </xsd:restriction>
      </xsd:simpleType>
    </xsd:element>
    <xsd:element name="Fiscal_x0020_Year" ma:index="4" nillable="true" ma:displayName="Fiscal Year" ma:format="Dropdown" ma:internalName="Fiscal_x0020_Year" ma:readOnly="false">
      <xsd:simpleType>
        <xsd:restriction base="dms:Choice">
          <xsd:enumeration value="(None)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4"/>
          <xsd:enumeration value="2013"/>
          <xsd:enumeration value="2012"/>
          <xsd:enumeration value="2011"/>
        </xsd:restriction>
      </xsd:simpleType>
    </xsd:element>
    <xsd:element name="Agencies" ma:index="5" nillable="true" ma:displayName="Agency" ma:format="Dropdown" ma:internalName="Agencies" ma:readOnly="false">
      <xsd:simpleType>
        <xsd:restriction base="dms:Choice">
          <xsd:enumeration value="(None)"/>
          <xsd:enumeration value="All"/>
          <xsd:enumeration value="Commerce"/>
          <xsd:enumeration value="Defense"/>
          <xsd:enumeration value="Labor"/>
          <xsd:enumeration value="HHS/CDC"/>
          <xsd:enumeration value="HHS/FDA"/>
          <xsd:enumeration value="HHS/HRSA"/>
          <xsd:enumeration value="HHS/NIH"/>
          <xsd:enumeration value="HHS/OGA"/>
          <xsd:enumeration value="HHS/SAMHSA"/>
          <xsd:enumeration value="Other"/>
          <xsd:enumeration value="Peace Corps"/>
          <xsd:enumeration value="State"/>
          <xsd:enumeration value="Treasury"/>
          <xsd:enumeration value="USAID"/>
        </xsd:restriction>
      </xsd:simpleType>
    </xsd:element>
    <xsd:element name="PEPFAR_x0020_Country" ma:index="6" nillable="true" ma:displayName="OU" ma:internalName="PEPFAR_x0020_Count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(None)"/>
                    <xsd:enumeration value="All"/>
                    <xsd:enumeration value="Angola"/>
                    <xsd:enumeration value="Asia Regional Program (ARP)"/>
                    <xsd:enumeration value="Botswana"/>
                    <xsd:enumeration value="Burma"/>
                    <xsd:enumeration value="Burundi"/>
                    <xsd:enumeration value="Cambodia"/>
                    <xsd:enumeration value="Cameroon"/>
                    <xsd:enumeration value="Caribbean Region"/>
                    <xsd:enumeration value="Central America Region"/>
                    <xsd:enumeration value="Central Asia Region"/>
                    <xsd:enumeration value="Cote d' Ivoire"/>
                    <xsd:enumeration value="Democratic Republic of the Congo"/>
                    <xsd:enumeration value="Dominican Republic"/>
                    <xsd:enumeration value="Eswatini"/>
                    <xsd:enumeration value="Ethiopia"/>
                    <xsd:enumeration value="Ghana"/>
                    <xsd:enumeration value="Guyana"/>
                    <xsd:enumeration value="Haiti"/>
                    <xsd:enumeration value="HQ"/>
                    <xsd:enumeration value="India"/>
                    <xsd:enumeration value="Indonesia"/>
                    <xsd:enumeration value="Kenya"/>
                    <xsd:enumeration value="Lesotho"/>
                    <xsd:enumeration value="Malawi"/>
                    <xsd:enumeration value="Mozambique"/>
                    <xsd:enumeration value="Namibia"/>
                    <xsd:enumeration value="Nigeria"/>
                    <xsd:enumeration value="PNG"/>
                    <xsd:enumeration value="Russia"/>
                    <xsd:enumeration value="Rwanda"/>
                    <xsd:enumeration value="South Africa"/>
                    <xsd:enumeration value="South Sudan"/>
                    <xsd:enumeration value="Tanzania"/>
                    <xsd:enumeration value="Uganda"/>
                    <xsd:enumeration value="Ukraine"/>
                    <xsd:enumeration value="Vietnam"/>
                    <xsd:enumeration value="Zambia"/>
                    <xsd:enumeration value="Zimbabwe"/>
                  </xsd:restriction>
                </xsd:simpleType>
              </xsd:element>
            </xsd:sequence>
          </xsd:extension>
        </xsd:complexContent>
      </xsd:complexType>
    </xsd:element>
    <xsd:element name="TaxCatchAllLabel" ma:index="8" nillable="true" ma:displayName="Taxonomy Catch All Column1" ma:hidden="true" ma:list="{2cc5ae64-a620-450e-845b-f73f3eb4e805}" ma:internalName="TaxCatchAllLabel" ma:readOnly="true" ma:showField="CatchAllDataLabel" ma:web="54e040e9-bc5a-4778-bc2d-f4c316b2e1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a0048e47-9258-427b-b476-27e0ab29a8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cc5ae64-a620-450e-845b-f73f3eb4e805}" ma:internalName="TaxCatchAll" ma:showField="CatchAllData" ma:web="54e040e9-bc5a-4778-bc2d-f4c316b2e1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4e040e9-bc5a-4778-bc2d-f4c316b2e12b">
      <Terms xmlns="http://schemas.microsoft.com/office/infopath/2007/PartnerControls"/>
    </TaxKeywordTaxHTField>
    <Program_x0020_Area xmlns="54e040e9-bc5a-4778-bc2d-f4c316b2e12b" xsi:nil="true"/>
    <TaxCatchAll xmlns="54e040e9-bc5a-4778-bc2d-f4c316b2e12b"/>
    <Planning_x0020_and_x0020_Reporting_x0020_Cycle xmlns="54e040e9-bc5a-4778-bc2d-f4c316b2e12b" xsi:nil="true"/>
    <Activities xmlns="54e040e9-bc5a-4778-bc2d-f4c316b2e12b" xsi:nil="true"/>
    <Agencies xmlns="54e040e9-bc5a-4778-bc2d-f4c316b2e12b" xsi:nil="true"/>
    <Fiscal_x0020_Year xmlns="54e040e9-bc5a-4778-bc2d-f4c316b2e12b" xsi:nil="true"/>
    <PEPFAR_x0020_Country xmlns="54e040e9-bc5a-4778-bc2d-f4c316b2e12b"/>
  </documentManagement>
</p:properties>
</file>

<file path=customXml/itemProps1.xml><?xml version="1.0" encoding="utf-8"?>
<ds:datastoreItem xmlns:ds="http://schemas.openxmlformats.org/officeDocument/2006/customXml" ds:itemID="{F3518826-636B-4BA1-BF3B-D7CAA2EAC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e040e9-bc5a-4778-bc2d-f4c316b2e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5658B0-761B-4B93-8EEF-1CF87B042CF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1D8EE34-1A7A-4EC9-86CA-D95E365996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90498-846B-4483-AE8D-4E62F52F3396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54e040e9-bc5a-4778-bc2d-f4c316b2e12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Metadata and Error Checks</vt:lpstr>
      <vt:lpstr>Budget Template</vt:lpstr>
      <vt:lpstr>Validation Formulas</vt:lpstr>
      <vt:lpstr>config</vt:lpstr>
      <vt:lpstr>Lists</vt:lpstr>
      <vt:lpstr>C_T__HIV_Clinical_Services__SD</vt:lpstr>
      <vt:lpstr>COP20_beneficiaries</vt:lpstr>
      <vt:lpstr>COP20_funding_agencies</vt:lpstr>
      <vt:lpstr>COP20_non_pm_program_areas</vt:lpstr>
      <vt:lpstr>COP20_OU_list</vt:lpstr>
    </vt:vector>
  </TitlesOfParts>
  <Company>U S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BlatzduRivageJK</dc:creator>
  <cp:keywords/>
  <cp:lastModifiedBy>Microsoft Office User</cp:lastModifiedBy>
  <cp:lastPrinted>2018-08-03T21:18:07Z</cp:lastPrinted>
  <dcterms:created xsi:type="dcterms:W3CDTF">2018-05-31T16:30:33Z</dcterms:created>
  <dcterms:modified xsi:type="dcterms:W3CDTF">2022-06-30T08:16:57Z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0x0101000719DADD6E6D384B9CD115415321B5300051B5FDC15168EB4C9BEF083AC3B73DAB</vt:lpwstr>
  </property>
  <property fmtid="{D5CDD505-2E9C-101B-9397-08002B2CF9AE}" pid="3" name="TaxKeyword">
    <vt:lpwstr/>
  </property>
</Properties>
</file>